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Français\Statistiques et rapports sur les communes\Statistiques finances communales\"/>
    </mc:Choice>
  </mc:AlternateContent>
  <xr:revisionPtr revIDLastSave="0" documentId="13_ncr:1_{8000A541-8B98-488D-B1A4-2553F9735EA4}" xr6:coauthVersionLast="47" xr6:coauthVersionMax="47" xr10:uidLastSave="{00000000-0000-0000-0000-000000000000}"/>
  <bookViews>
    <workbookView xWindow="-120" yWindow="-120" windowWidth="29040" windowHeight="16440" xr2:uid="{752CFD80-04A0-4C75-8116-1B95D8081DDD}"/>
  </bookViews>
  <sheets>
    <sheet name="Coeff + Index 1994 - 2025" sheetId="20" r:id="rId1"/>
    <sheet name="Impôt pers. + chiens 2005-2025" sheetId="21" r:id="rId2"/>
    <sheet name="TP 2025" sheetId="3" r:id="rId3"/>
    <sheet name="TP 2025 HV" sheetId="4" r:id="rId4"/>
    <sheet name="TP 2025 Goms" sheetId="5" r:id="rId5"/>
    <sheet name="TP 2025 Oestlich Raron" sheetId="6" r:id="rId6"/>
    <sheet name="TP 2025 Brig" sheetId="7" r:id="rId7"/>
    <sheet name="TP 2025 Visp" sheetId="8" r:id="rId8"/>
    <sheet name="TP 2025 Westlich Raron" sheetId="9" r:id="rId9"/>
    <sheet name="TP 2025 Leuk" sheetId="10" r:id="rId10"/>
    <sheet name="TP 2025 BV" sheetId="11" r:id="rId11"/>
    <sheet name="TP 2025 Sierre" sheetId="12" r:id="rId12"/>
    <sheet name="TP 2025 Hérens" sheetId="13" r:id="rId13"/>
    <sheet name="TP 2025 Sion" sheetId="14" r:id="rId14"/>
    <sheet name="TP 2025 Conthey" sheetId="15" r:id="rId15"/>
    <sheet name="TP 2025 Martigny" sheetId="16" r:id="rId16"/>
    <sheet name="TP 2025 Entremont" sheetId="17" r:id="rId17"/>
    <sheet name="TP 2025 St-Maurice" sheetId="18" r:id="rId18"/>
    <sheet name="TP 2025 Monthey" sheetId="19" r:id="rId19"/>
  </sheets>
  <definedNames>
    <definedName name="_xlnm._FilterDatabase" localSheetId="0" hidden="1">'Coeff + Index 1994 - 2025'!$A$2:$BT$194</definedName>
    <definedName name="_xlnm._FilterDatabase" localSheetId="1" hidden="1">'Impôt pers. + chiens 2005-2025'!$A$2:$AR$182</definedName>
    <definedName name="_xlnm.Print_Titles" localSheetId="0">'Coeff + Index 1994 - 2025'!$A:$C,'Coeff + Index 1994 - 2025'!$1:$3</definedName>
    <definedName name="_xlnm.Print_Titles" localSheetId="1">'Impôt pers. + chiens 2005-2025'!$3:$3</definedName>
    <definedName name="_xlnm.Print_Area" localSheetId="0">'Coeff + Index 1994 - 2025'!$A$1:$AY$198</definedName>
    <definedName name="_xlnm.Print_Area" localSheetId="1">'Impôt pers. + chiens 2005-2025'!$A$1:$L$187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85" i="21" l="1"/>
  <c r="AQ185" i="21"/>
  <c r="AP185" i="21"/>
  <c r="AO185" i="21"/>
  <c r="AN185" i="21"/>
  <c r="AM185" i="21"/>
  <c r="AL185" i="21"/>
  <c r="AK185" i="21"/>
  <c r="AJ185" i="21"/>
  <c r="AI185" i="21"/>
  <c r="AH185" i="21"/>
  <c r="AG185" i="21"/>
  <c r="AF185" i="21"/>
  <c r="AE185" i="21"/>
  <c r="AD185" i="21"/>
  <c r="AC185" i="21"/>
  <c r="AB185" i="21"/>
  <c r="AA185" i="21"/>
  <c r="Z185" i="21"/>
  <c r="Y185" i="21"/>
  <c r="X185" i="21"/>
  <c r="W185" i="21"/>
  <c r="V185" i="21"/>
  <c r="U185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AR184" i="21"/>
  <c r="AQ184" i="21"/>
  <c r="AQ186" i="21" s="1"/>
  <c r="AP184" i="21"/>
  <c r="AO184" i="21"/>
  <c r="AN184" i="21"/>
  <c r="AN186" i="21" s="1"/>
  <c r="AM184" i="21"/>
  <c r="AM186" i="21" s="1"/>
  <c r="AL184" i="21"/>
  <c r="AL186" i="21" s="1"/>
  <c r="AK184" i="21"/>
  <c r="AK186" i="21" s="1"/>
  <c r="AJ184" i="21"/>
  <c r="AI184" i="21"/>
  <c r="AI186" i="21" s="1"/>
  <c r="AH184" i="21"/>
  <c r="AG184" i="21"/>
  <c r="AF184" i="21"/>
  <c r="AF186" i="21" s="1"/>
  <c r="AE184" i="21"/>
  <c r="AE186" i="21" s="1"/>
  <c r="AD184" i="21"/>
  <c r="AD186" i="21" s="1"/>
  <c r="AC184" i="21"/>
  <c r="AC186" i="21" s="1"/>
  <c r="AB184" i="21"/>
  <c r="AA184" i="21"/>
  <c r="AA186" i="21" s="1"/>
  <c r="Z184" i="21"/>
  <c r="Y184" i="21"/>
  <c r="X184" i="21"/>
  <c r="X186" i="21" s="1"/>
  <c r="W184" i="21"/>
  <c r="W186" i="21" s="1"/>
  <c r="V184" i="21"/>
  <c r="V186" i="21" s="1"/>
  <c r="U184" i="21"/>
  <c r="U186" i="21" s="1"/>
  <c r="T184" i="21"/>
  <c r="S184" i="21"/>
  <c r="S186" i="21" s="1"/>
  <c r="R184" i="21"/>
  <c r="Q184" i="21"/>
  <c r="P184" i="21"/>
  <c r="P186" i="21" s="1"/>
  <c r="O184" i="21"/>
  <c r="O186" i="21" s="1"/>
  <c r="N184" i="21"/>
  <c r="N186" i="21" s="1"/>
  <c r="M184" i="21"/>
  <c r="M186" i="21" s="1"/>
  <c r="L184" i="21"/>
  <c r="K184" i="21"/>
  <c r="K186" i="21" s="1"/>
  <c r="J184" i="21"/>
  <c r="I184" i="21"/>
  <c r="H184" i="21"/>
  <c r="H186" i="21" s="1"/>
  <c r="G184" i="21"/>
  <c r="F184" i="21"/>
  <c r="F186" i="21" s="1"/>
  <c r="E184" i="21"/>
  <c r="D184" i="21"/>
  <c r="C184" i="21"/>
  <c r="C186" i="21" s="1"/>
  <c r="BS233" i="20"/>
  <c r="BP233" i="20"/>
  <c r="BM233" i="20"/>
  <c r="BK233" i="20"/>
  <c r="BI233" i="20"/>
  <c r="BG233" i="20"/>
  <c r="BE233" i="20"/>
  <c r="BC233" i="20"/>
  <c r="BA233" i="20"/>
  <c r="AY233" i="20"/>
  <c r="AW233" i="20"/>
  <c r="AU233" i="20"/>
  <c r="AS233" i="20"/>
  <c r="AQ233" i="20"/>
  <c r="AO233" i="20"/>
  <c r="AM233" i="20"/>
  <c r="AK233" i="20"/>
  <c r="AI233" i="20"/>
  <c r="AG233" i="20"/>
  <c r="AE233" i="20"/>
  <c r="AC233" i="20"/>
  <c r="AA233" i="20"/>
  <c r="Y233" i="20"/>
  <c r="W233" i="20"/>
  <c r="U233" i="20"/>
  <c r="S233" i="20"/>
  <c r="Q233" i="20"/>
  <c r="O233" i="20"/>
  <c r="M233" i="20"/>
  <c r="K233" i="20"/>
  <c r="I233" i="20"/>
  <c r="G233" i="20"/>
  <c r="E233" i="20"/>
  <c r="BS232" i="20"/>
  <c r="BP232" i="20"/>
  <c r="BM232" i="20"/>
  <c r="BK232" i="20"/>
  <c r="BI232" i="20"/>
  <c r="BG232" i="20"/>
  <c r="BE232" i="20"/>
  <c r="BC232" i="20"/>
  <c r="BA232" i="20"/>
  <c r="AY232" i="20"/>
  <c r="AW232" i="20"/>
  <c r="AU232" i="20"/>
  <c r="AS232" i="20"/>
  <c r="AQ232" i="20"/>
  <c r="AO232" i="20"/>
  <c r="AM232" i="20"/>
  <c r="AK232" i="20"/>
  <c r="AI232" i="20"/>
  <c r="AG232" i="20"/>
  <c r="AE232" i="20"/>
  <c r="AC232" i="20"/>
  <c r="AA232" i="20"/>
  <c r="Y232" i="20"/>
  <c r="W232" i="20"/>
  <c r="U232" i="20"/>
  <c r="S232" i="20"/>
  <c r="Q232" i="20"/>
  <c r="O232" i="20"/>
  <c r="M232" i="20"/>
  <c r="K232" i="20"/>
  <c r="I232" i="20"/>
  <c r="G232" i="20"/>
  <c r="E232" i="20"/>
  <c r="BS231" i="20"/>
  <c r="BP231" i="20"/>
  <c r="BM231" i="20"/>
  <c r="BK231" i="20"/>
  <c r="BI231" i="20"/>
  <c r="BG231" i="20"/>
  <c r="BE231" i="20"/>
  <c r="BC231" i="20"/>
  <c r="BA231" i="20"/>
  <c r="AY231" i="20"/>
  <c r="AW231" i="20"/>
  <c r="AU231" i="20"/>
  <c r="AS231" i="20"/>
  <c r="AQ231" i="20"/>
  <c r="AO231" i="20"/>
  <c r="AM231" i="20"/>
  <c r="AK231" i="20"/>
  <c r="AI231" i="20"/>
  <c r="AG231" i="20"/>
  <c r="AE231" i="20"/>
  <c r="AC231" i="20"/>
  <c r="AA231" i="20"/>
  <c r="Y231" i="20"/>
  <c r="W231" i="20"/>
  <c r="U231" i="20"/>
  <c r="S231" i="20"/>
  <c r="Q231" i="20"/>
  <c r="O231" i="20"/>
  <c r="M231" i="20"/>
  <c r="K231" i="20"/>
  <c r="I231" i="20"/>
  <c r="G231" i="20"/>
  <c r="E231" i="20"/>
  <c r="BS230" i="20"/>
  <c r="BP230" i="20"/>
  <c r="BM230" i="20"/>
  <c r="BK230" i="20"/>
  <c r="BI230" i="20"/>
  <c r="BG230" i="20"/>
  <c r="BE230" i="20"/>
  <c r="BC230" i="20"/>
  <c r="BA230" i="20"/>
  <c r="AY230" i="20"/>
  <c r="AW230" i="20"/>
  <c r="AU230" i="20"/>
  <c r="AS230" i="20"/>
  <c r="AQ230" i="20"/>
  <c r="AO230" i="20"/>
  <c r="AM230" i="20"/>
  <c r="AK230" i="20"/>
  <c r="AI230" i="20"/>
  <c r="AG230" i="20"/>
  <c r="AE230" i="20"/>
  <c r="AC230" i="20"/>
  <c r="AA230" i="20"/>
  <c r="Y230" i="20"/>
  <c r="W230" i="20"/>
  <c r="U230" i="20"/>
  <c r="S230" i="20"/>
  <c r="Q230" i="20"/>
  <c r="O230" i="20"/>
  <c r="M230" i="20"/>
  <c r="K230" i="20"/>
  <c r="I230" i="20"/>
  <c r="G230" i="20"/>
  <c r="E230" i="20"/>
  <c r="BS229" i="20"/>
  <c r="BP229" i="20"/>
  <c r="BM229" i="20"/>
  <c r="BK229" i="20"/>
  <c r="BI229" i="20"/>
  <c r="BG229" i="20"/>
  <c r="BE229" i="20"/>
  <c r="BC229" i="20"/>
  <c r="BA229" i="20"/>
  <c r="AY229" i="20"/>
  <c r="AW229" i="20"/>
  <c r="AU229" i="20"/>
  <c r="AS229" i="20"/>
  <c r="AQ229" i="20"/>
  <c r="AO229" i="20"/>
  <c r="AM229" i="20"/>
  <c r="AK229" i="20"/>
  <c r="AI229" i="20"/>
  <c r="AG229" i="20"/>
  <c r="AE229" i="20"/>
  <c r="AC229" i="20"/>
  <c r="AA229" i="20"/>
  <c r="Y229" i="20"/>
  <c r="W229" i="20"/>
  <c r="U229" i="20"/>
  <c r="S229" i="20"/>
  <c r="Q229" i="20"/>
  <c r="O229" i="20"/>
  <c r="M229" i="20"/>
  <c r="K229" i="20"/>
  <c r="I229" i="20"/>
  <c r="G229" i="20"/>
  <c r="E229" i="20"/>
  <c r="BS228" i="20"/>
  <c r="BP228" i="20"/>
  <c r="BM228" i="20"/>
  <c r="BK228" i="20"/>
  <c r="BI228" i="20"/>
  <c r="BG228" i="20"/>
  <c r="BE228" i="20"/>
  <c r="BC228" i="20"/>
  <c r="BA228" i="20"/>
  <c r="AY228" i="20"/>
  <c r="AW228" i="20"/>
  <c r="AU228" i="20"/>
  <c r="AS228" i="20"/>
  <c r="AQ228" i="20"/>
  <c r="AO228" i="20"/>
  <c r="AM228" i="20"/>
  <c r="AK228" i="20"/>
  <c r="AI228" i="20"/>
  <c r="AG228" i="20"/>
  <c r="AE228" i="20"/>
  <c r="AC228" i="20"/>
  <c r="AA228" i="20"/>
  <c r="Y228" i="20"/>
  <c r="W228" i="20"/>
  <c r="U228" i="20"/>
  <c r="S228" i="20"/>
  <c r="Q228" i="20"/>
  <c r="O228" i="20"/>
  <c r="M228" i="20"/>
  <c r="K228" i="20"/>
  <c r="I228" i="20"/>
  <c r="G228" i="20"/>
  <c r="E228" i="20"/>
  <c r="BS227" i="20"/>
  <c r="BP227" i="20"/>
  <c r="BM227" i="20"/>
  <c r="BK227" i="20"/>
  <c r="BI227" i="20"/>
  <c r="BG227" i="20"/>
  <c r="BE227" i="20"/>
  <c r="BC227" i="20"/>
  <c r="BA227" i="20"/>
  <c r="AY227" i="20"/>
  <c r="AW227" i="20"/>
  <c r="AU227" i="20"/>
  <c r="AS227" i="20"/>
  <c r="AQ227" i="20"/>
  <c r="AO227" i="20"/>
  <c r="AM227" i="20"/>
  <c r="AK227" i="20"/>
  <c r="AI227" i="20"/>
  <c r="AG227" i="20"/>
  <c r="AE227" i="20"/>
  <c r="AC227" i="20"/>
  <c r="AA227" i="20"/>
  <c r="Y227" i="20"/>
  <c r="W227" i="20"/>
  <c r="U227" i="20"/>
  <c r="S227" i="20"/>
  <c r="Q227" i="20"/>
  <c r="O227" i="20"/>
  <c r="M227" i="20"/>
  <c r="K227" i="20"/>
  <c r="I227" i="20"/>
  <c r="G227" i="20"/>
  <c r="E227" i="20"/>
  <c r="BS226" i="20"/>
  <c r="BP226" i="20"/>
  <c r="BM226" i="20"/>
  <c r="BK226" i="20"/>
  <c r="BI226" i="20"/>
  <c r="BG226" i="20"/>
  <c r="BE226" i="20"/>
  <c r="BC226" i="20"/>
  <c r="BA226" i="20"/>
  <c r="AY226" i="20"/>
  <c r="AW226" i="20"/>
  <c r="AU226" i="20"/>
  <c r="AS226" i="20"/>
  <c r="AQ226" i="20"/>
  <c r="AO226" i="20"/>
  <c r="AM226" i="20"/>
  <c r="AK226" i="20"/>
  <c r="AI226" i="20"/>
  <c r="AG226" i="20"/>
  <c r="AE226" i="20"/>
  <c r="AC226" i="20"/>
  <c r="AA226" i="20"/>
  <c r="Y226" i="20"/>
  <c r="W226" i="20"/>
  <c r="U226" i="20"/>
  <c r="S226" i="20"/>
  <c r="Q226" i="20"/>
  <c r="O226" i="20"/>
  <c r="M226" i="20"/>
  <c r="K226" i="20"/>
  <c r="I226" i="20"/>
  <c r="G226" i="20"/>
  <c r="E226" i="20"/>
  <c r="BS225" i="20"/>
  <c r="BP225" i="20"/>
  <c r="BM225" i="20"/>
  <c r="BK225" i="20"/>
  <c r="BI225" i="20"/>
  <c r="BG225" i="20"/>
  <c r="BE225" i="20"/>
  <c r="BC225" i="20"/>
  <c r="BA225" i="20"/>
  <c r="AY225" i="20"/>
  <c r="AW225" i="20"/>
  <c r="AU225" i="20"/>
  <c r="AS225" i="20"/>
  <c r="AQ225" i="20"/>
  <c r="AO225" i="20"/>
  <c r="AM225" i="20"/>
  <c r="AK225" i="20"/>
  <c r="AI225" i="20"/>
  <c r="AG225" i="20"/>
  <c r="AE225" i="20"/>
  <c r="AC225" i="20"/>
  <c r="AA225" i="20"/>
  <c r="Y225" i="20"/>
  <c r="W225" i="20"/>
  <c r="U225" i="20"/>
  <c r="S225" i="20"/>
  <c r="Q225" i="20"/>
  <c r="O225" i="20"/>
  <c r="M225" i="20"/>
  <c r="K225" i="20"/>
  <c r="I225" i="20"/>
  <c r="G225" i="20"/>
  <c r="E225" i="20"/>
  <c r="BS224" i="20"/>
  <c r="BP224" i="20"/>
  <c r="BM224" i="20"/>
  <c r="BK224" i="20"/>
  <c r="BI224" i="20"/>
  <c r="BG224" i="20"/>
  <c r="BE224" i="20"/>
  <c r="BC224" i="20"/>
  <c r="BA224" i="20"/>
  <c r="AY224" i="20"/>
  <c r="AW224" i="20"/>
  <c r="AU224" i="20"/>
  <c r="AS224" i="20"/>
  <c r="AQ224" i="20"/>
  <c r="AO224" i="20"/>
  <c r="AM224" i="20"/>
  <c r="AK224" i="20"/>
  <c r="AI224" i="20"/>
  <c r="AG224" i="20"/>
  <c r="AE224" i="20"/>
  <c r="AC224" i="20"/>
  <c r="AA224" i="20"/>
  <c r="Y224" i="20"/>
  <c r="W224" i="20"/>
  <c r="U224" i="20"/>
  <c r="S224" i="20"/>
  <c r="Q224" i="20"/>
  <c r="O224" i="20"/>
  <c r="M224" i="20"/>
  <c r="K224" i="20"/>
  <c r="I224" i="20"/>
  <c r="G224" i="20"/>
  <c r="E224" i="20"/>
  <c r="BS223" i="20"/>
  <c r="BP223" i="20"/>
  <c r="BM223" i="20"/>
  <c r="BK223" i="20"/>
  <c r="BI223" i="20"/>
  <c r="BG223" i="20"/>
  <c r="BE223" i="20"/>
  <c r="BC223" i="20"/>
  <c r="BA223" i="20"/>
  <c r="AY223" i="20"/>
  <c r="AW223" i="20"/>
  <c r="AU223" i="20"/>
  <c r="AS223" i="20"/>
  <c r="AQ223" i="20"/>
  <c r="AO223" i="20"/>
  <c r="AM223" i="20"/>
  <c r="AK223" i="20"/>
  <c r="AI223" i="20"/>
  <c r="AG223" i="20"/>
  <c r="AE223" i="20"/>
  <c r="AC223" i="20"/>
  <c r="AA223" i="20"/>
  <c r="Y223" i="20"/>
  <c r="W223" i="20"/>
  <c r="U223" i="20"/>
  <c r="S223" i="20"/>
  <c r="Q223" i="20"/>
  <c r="O223" i="20"/>
  <c r="M223" i="20"/>
  <c r="K223" i="20"/>
  <c r="I223" i="20"/>
  <c r="G223" i="20"/>
  <c r="E223" i="20"/>
  <c r="BS222" i="20"/>
  <c r="BP222" i="20"/>
  <c r="BM222" i="20"/>
  <c r="BK222" i="20"/>
  <c r="BI222" i="20"/>
  <c r="BG222" i="20"/>
  <c r="BE222" i="20"/>
  <c r="BC222" i="20"/>
  <c r="BA222" i="20"/>
  <c r="AY222" i="20"/>
  <c r="AW222" i="20"/>
  <c r="AU222" i="20"/>
  <c r="AS222" i="20"/>
  <c r="AQ222" i="20"/>
  <c r="AO222" i="20"/>
  <c r="AM222" i="20"/>
  <c r="AK222" i="20"/>
  <c r="AI222" i="20"/>
  <c r="AG222" i="20"/>
  <c r="AE222" i="20"/>
  <c r="AC222" i="20"/>
  <c r="AA222" i="20"/>
  <c r="Y222" i="20"/>
  <c r="W222" i="20"/>
  <c r="U222" i="20"/>
  <c r="S222" i="20"/>
  <c r="Q222" i="20"/>
  <c r="O222" i="20"/>
  <c r="M222" i="20"/>
  <c r="K222" i="20"/>
  <c r="I222" i="20"/>
  <c r="G222" i="20"/>
  <c r="E222" i="20"/>
  <c r="BS221" i="20"/>
  <c r="BP221" i="20"/>
  <c r="BM221" i="20"/>
  <c r="BK221" i="20"/>
  <c r="BI221" i="20"/>
  <c r="BG221" i="20"/>
  <c r="BE221" i="20"/>
  <c r="BC221" i="20"/>
  <c r="BA221" i="20"/>
  <c r="AY221" i="20"/>
  <c r="AW221" i="20"/>
  <c r="AU221" i="20"/>
  <c r="AS221" i="20"/>
  <c r="AQ221" i="20"/>
  <c r="AO221" i="20"/>
  <c r="AM221" i="20"/>
  <c r="AK221" i="20"/>
  <c r="AI221" i="20"/>
  <c r="AG221" i="20"/>
  <c r="AE221" i="20"/>
  <c r="AC221" i="20"/>
  <c r="AA221" i="20"/>
  <c r="Y221" i="20"/>
  <c r="W221" i="20"/>
  <c r="U221" i="20"/>
  <c r="S221" i="20"/>
  <c r="Q221" i="20"/>
  <c r="O221" i="20"/>
  <c r="M221" i="20"/>
  <c r="K221" i="20"/>
  <c r="I221" i="20"/>
  <c r="G221" i="20"/>
  <c r="E221" i="20"/>
  <c r="BS220" i="20"/>
  <c r="BP220" i="20"/>
  <c r="BM220" i="20"/>
  <c r="BK220" i="20"/>
  <c r="BI220" i="20"/>
  <c r="BG220" i="20"/>
  <c r="BE220" i="20"/>
  <c r="BC220" i="20"/>
  <c r="BA220" i="20"/>
  <c r="AY220" i="20"/>
  <c r="AW220" i="20"/>
  <c r="AU220" i="20"/>
  <c r="AS220" i="20"/>
  <c r="AQ220" i="20"/>
  <c r="AO220" i="20"/>
  <c r="AM220" i="20"/>
  <c r="AK220" i="20"/>
  <c r="AI220" i="20"/>
  <c r="AG220" i="20"/>
  <c r="AE220" i="20"/>
  <c r="AC220" i="20"/>
  <c r="AA220" i="20"/>
  <c r="Y220" i="20"/>
  <c r="W220" i="20"/>
  <c r="U220" i="20"/>
  <c r="S220" i="20"/>
  <c r="Q220" i="20"/>
  <c r="O220" i="20"/>
  <c r="M220" i="20"/>
  <c r="K220" i="20"/>
  <c r="I220" i="20"/>
  <c r="G220" i="20"/>
  <c r="E220" i="20"/>
  <c r="BS219" i="20"/>
  <c r="BP219" i="20"/>
  <c r="BM219" i="20"/>
  <c r="BK219" i="20"/>
  <c r="BI219" i="20"/>
  <c r="BG219" i="20"/>
  <c r="BE219" i="20"/>
  <c r="BC219" i="20"/>
  <c r="BA219" i="20"/>
  <c r="AY219" i="20"/>
  <c r="AW219" i="20"/>
  <c r="AU219" i="20"/>
  <c r="AS219" i="20"/>
  <c r="AQ219" i="20"/>
  <c r="AO219" i="20"/>
  <c r="AM219" i="20"/>
  <c r="AK219" i="20"/>
  <c r="AI219" i="20"/>
  <c r="AG219" i="20"/>
  <c r="AE219" i="20"/>
  <c r="AC219" i="20"/>
  <c r="AA219" i="20"/>
  <c r="Y219" i="20"/>
  <c r="W219" i="20"/>
  <c r="U219" i="20"/>
  <c r="S219" i="20"/>
  <c r="Q219" i="20"/>
  <c r="O219" i="20"/>
  <c r="M219" i="20"/>
  <c r="K219" i="20"/>
  <c r="I219" i="20"/>
  <c r="G219" i="20"/>
  <c r="E219" i="20"/>
  <c r="BS218" i="20"/>
  <c r="BP218" i="20"/>
  <c r="BM218" i="20"/>
  <c r="BK218" i="20"/>
  <c r="BI218" i="20"/>
  <c r="BG218" i="20"/>
  <c r="BE218" i="20"/>
  <c r="BC218" i="20"/>
  <c r="BA218" i="20"/>
  <c r="AY218" i="20"/>
  <c r="AW218" i="20"/>
  <c r="AU218" i="20"/>
  <c r="AS218" i="20"/>
  <c r="AQ218" i="20"/>
  <c r="AO218" i="20"/>
  <c r="AM218" i="20"/>
  <c r="AK218" i="20"/>
  <c r="AI218" i="20"/>
  <c r="AG218" i="20"/>
  <c r="AE218" i="20"/>
  <c r="AC218" i="20"/>
  <c r="AA218" i="20"/>
  <c r="Y218" i="20"/>
  <c r="W218" i="20"/>
  <c r="U218" i="20"/>
  <c r="S218" i="20"/>
  <c r="Q218" i="20"/>
  <c r="O218" i="20"/>
  <c r="M218" i="20"/>
  <c r="K218" i="20"/>
  <c r="I218" i="20"/>
  <c r="G218" i="20"/>
  <c r="E218" i="20"/>
  <c r="BS217" i="20"/>
  <c r="BP217" i="20"/>
  <c r="BM217" i="20"/>
  <c r="BK217" i="20"/>
  <c r="BI217" i="20"/>
  <c r="BG217" i="20"/>
  <c r="BE217" i="20"/>
  <c r="BC217" i="20"/>
  <c r="BA217" i="20"/>
  <c r="AY217" i="20"/>
  <c r="AW217" i="20"/>
  <c r="AU217" i="20"/>
  <c r="AS217" i="20"/>
  <c r="AQ217" i="20"/>
  <c r="AO217" i="20"/>
  <c r="AM217" i="20"/>
  <c r="AK217" i="20"/>
  <c r="AI217" i="20"/>
  <c r="AG217" i="20"/>
  <c r="AE217" i="20"/>
  <c r="AC217" i="20"/>
  <c r="AA217" i="20"/>
  <c r="Y217" i="20"/>
  <c r="W217" i="20"/>
  <c r="U217" i="20"/>
  <c r="S217" i="20"/>
  <c r="Q217" i="20"/>
  <c r="O217" i="20"/>
  <c r="M217" i="20"/>
  <c r="K217" i="20"/>
  <c r="I217" i="20"/>
  <c r="G217" i="20"/>
  <c r="E217" i="20"/>
  <c r="BS216" i="20"/>
  <c r="BP216" i="20"/>
  <c r="BM216" i="20"/>
  <c r="BK216" i="20"/>
  <c r="BI216" i="20"/>
  <c r="BG216" i="20"/>
  <c r="BE216" i="20"/>
  <c r="BC216" i="20"/>
  <c r="BA216" i="20"/>
  <c r="AY216" i="20"/>
  <c r="AW216" i="20"/>
  <c r="AU216" i="20"/>
  <c r="AS216" i="20"/>
  <c r="AQ216" i="20"/>
  <c r="AO216" i="20"/>
  <c r="AM216" i="20"/>
  <c r="AK216" i="20"/>
  <c r="AI216" i="20"/>
  <c r="AG216" i="20"/>
  <c r="AE216" i="20"/>
  <c r="AC216" i="20"/>
  <c r="AA216" i="20"/>
  <c r="Y216" i="20"/>
  <c r="W216" i="20"/>
  <c r="U216" i="20"/>
  <c r="S216" i="20"/>
  <c r="Q216" i="20"/>
  <c r="O216" i="20"/>
  <c r="M216" i="20"/>
  <c r="K216" i="20"/>
  <c r="I216" i="20"/>
  <c r="G216" i="20"/>
  <c r="E216" i="20"/>
  <c r="BS215" i="20"/>
  <c r="BP215" i="20"/>
  <c r="BM215" i="20"/>
  <c r="BK215" i="20"/>
  <c r="BI215" i="20"/>
  <c r="BG215" i="20"/>
  <c r="BE215" i="20"/>
  <c r="BC215" i="20"/>
  <c r="BA215" i="20"/>
  <c r="AY215" i="20"/>
  <c r="AW215" i="20"/>
  <c r="AU215" i="20"/>
  <c r="AS215" i="20"/>
  <c r="AQ215" i="20"/>
  <c r="AO215" i="20"/>
  <c r="AM215" i="20"/>
  <c r="AK215" i="20"/>
  <c r="AI215" i="20"/>
  <c r="AG215" i="20"/>
  <c r="AE215" i="20"/>
  <c r="AC215" i="20"/>
  <c r="AA215" i="20"/>
  <c r="Y215" i="20"/>
  <c r="W215" i="20"/>
  <c r="U215" i="20"/>
  <c r="S215" i="20"/>
  <c r="Q215" i="20"/>
  <c r="O215" i="20"/>
  <c r="M215" i="20"/>
  <c r="K215" i="20"/>
  <c r="I215" i="20"/>
  <c r="G215" i="20"/>
  <c r="E215" i="20"/>
  <c r="BS214" i="20"/>
  <c r="BP214" i="20"/>
  <c r="BM214" i="20"/>
  <c r="BK214" i="20"/>
  <c r="BI214" i="20"/>
  <c r="BG214" i="20"/>
  <c r="BE214" i="20"/>
  <c r="BC214" i="20"/>
  <c r="BA214" i="20"/>
  <c r="AY214" i="20"/>
  <c r="AW214" i="20"/>
  <c r="AU214" i="20"/>
  <c r="AS214" i="20"/>
  <c r="AQ214" i="20"/>
  <c r="AO214" i="20"/>
  <c r="AM214" i="20"/>
  <c r="AK214" i="20"/>
  <c r="AI214" i="20"/>
  <c r="AG214" i="20"/>
  <c r="AE214" i="20"/>
  <c r="AC214" i="20"/>
  <c r="AA214" i="20"/>
  <c r="Y214" i="20"/>
  <c r="W214" i="20"/>
  <c r="U214" i="20"/>
  <c r="S214" i="20"/>
  <c r="Q214" i="20"/>
  <c r="O214" i="20"/>
  <c r="M214" i="20"/>
  <c r="K214" i="20"/>
  <c r="I214" i="20"/>
  <c r="G214" i="20"/>
  <c r="E214" i="20"/>
  <c r="BS213" i="20"/>
  <c r="BP213" i="20"/>
  <c r="BM213" i="20"/>
  <c r="BK213" i="20"/>
  <c r="BI213" i="20"/>
  <c r="BG213" i="20"/>
  <c r="BE213" i="20"/>
  <c r="BC213" i="20"/>
  <c r="BA213" i="20"/>
  <c r="AY213" i="20"/>
  <c r="AW213" i="20"/>
  <c r="AU213" i="20"/>
  <c r="AS213" i="20"/>
  <c r="AQ213" i="20"/>
  <c r="AO213" i="20"/>
  <c r="AM213" i="20"/>
  <c r="AK213" i="20"/>
  <c r="AI213" i="20"/>
  <c r="AG213" i="20"/>
  <c r="AE213" i="20"/>
  <c r="AC213" i="20"/>
  <c r="AA213" i="20"/>
  <c r="Y213" i="20"/>
  <c r="W213" i="20"/>
  <c r="U213" i="20"/>
  <c r="S213" i="20"/>
  <c r="Q213" i="20"/>
  <c r="O213" i="20"/>
  <c r="M213" i="20"/>
  <c r="K213" i="20"/>
  <c r="I213" i="20"/>
  <c r="G213" i="20"/>
  <c r="E213" i="20"/>
  <c r="BS212" i="20"/>
  <c r="BP212" i="20"/>
  <c r="BM212" i="20"/>
  <c r="BK212" i="20"/>
  <c r="BI212" i="20"/>
  <c r="BG212" i="20"/>
  <c r="BE212" i="20"/>
  <c r="BC212" i="20"/>
  <c r="BA212" i="20"/>
  <c r="AY212" i="20"/>
  <c r="AW212" i="20"/>
  <c r="AU212" i="20"/>
  <c r="AS212" i="20"/>
  <c r="AQ212" i="20"/>
  <c r="AO212" i="20"/>
  <c r="AM212" i="20"/>
  <c r="AK212" i="20"/>
  <c r="AI212" i="20"/>
  <c r="AG212" i="20"/>
  <c r="AE212" i="20"/>
  <c r="AC212" i="20"/>
  <c r="AA212" i="20"/>
  <c r="Y212" i="20"/>
  <c r="W212" i="20"/>
  <c r="U212" i="20"/>
  <c r="S212" i="20"/>
  <c r="Q212" i="20"/>
  <c r="O212" i="20"/>
  <c r="M212" i="20"/>
  <c r="K212" i="20"/>
  <c r="I212" i="20"/>
  <c r="G212" i="20"/>
  <c r="E212" i="20"/>
  <c r="BS211" i="20"/>
  <c r="BP211" i="20"/>
  <c r="BM211" i="20"/>
  <c r="BK211" i="20"/>
  <c r="BI211" i="20"/>
  <c r="BG211" i="20"/>
  <c r="BE211" i="20"/>
  <c r="BC211" i="20"/>
  <c r="BA211" i="20"/>
  <c r="AY211" i="20"/>
  <c r="AW211" i="20"/>
  <c r="AU211" i="20"/>
  <c r="AS211" i="20"/>
  <c r="AQ211" i="20"/>
  <c r="AO211" i="20"/>
  <c r="AM211" i="20"/>
  <c r="AK211" i="20"/>
  <c r="AI211" i="20"/>
  <c r="AG211" i="20"/>
  <c r="AE211" i="20"/>
  <c r="AC211" i="20"/>
  <c r="AA211" i="20"/>
  <c r="Y211" i="20"/>
  <c r="W211" i="20"/>
  <c r="U211" i="20"/>
  <c r="S211" i="20"/>
  <c r="Q211" i="20"/>
  <c r="O211" i="20"/>
  <c r="M211" i="20"/>
  <c r="K211" i="20"/>
  <c r="I211" i="20"/>
  <c r="G211" i="20"/>
  <c r="E211" i="20"/>
  <c r="BS210" i="20"/>
  <c r="BR210" i="20"/>
  <c r="BP210" i="20"/>
  <c r="BO210" i="20"/>
  <c r="BM210" i="20"/>
  <c r="BL210" i="20"/>
  <c r="BK210" i="20"/>
  <c r="BJ210" i="20"/>
  <c r="BI210" i="20"/>
  <c r="BH210" i="20"/>
  <c r="BG210" i="20"/>
  <c r="BF210" i="20"/>
  <c r="BE210" i="20"/>
  <c r="BD210" i="20"/>
  <c r="BC210" i="20"/>
  <c r="BB210" i="20"/>
  <c r="BA210" i="20"/>
  <c r="AZ210" i="20"/>
  <c r="AY210" i="20"/>
  <c r="AX210" i="20"/>
  <c r="AW210" i="20"/>
  <c r="AV210" i="20"/>
  <c r="AU210" i="20"/>
  <c r="AT210" i="20"/>
  <c r="AS210" i="20"/>
  <c r="AR210" i="20"/>
  <c r="AQ210" i="20"/>
  <c r="AP210" i="20"/>
  <c r="AO210" i="20"/>
  <c r="AN210" i="20"/>
  <c r="AM210" i="20"/>
  <c r="AL210" i="20"/>
  <c r="AK210" i="20"/>
  <c r="AJ210" i="20"/>
  <c r="AI210" i="20"/>
  <c r="AH210" i="20"/>
  <c r="AG210" i="20"/>
  <c r="AF210" i="20"/>
  <c r="AE210" i="20"/>
  <c r="AD210" i="20"/>
  <c r="AC210" i="20"/>
  <c r="AB210" i="20"/>
  <c r="AA210" i="20"/>
  <c r="Z210" i="20"/>
  <c r="Y210" i="20"/>
  <c r="X210" i="20"/>
  <c r="W210" i="20"/>
  <c r="V210" i="20"/>
  <c r="U210" i="20"/>
  <c r="T210" i="20"/>
  <c r="S210" i="20"/>
  <c r="R210" i="20"/>
  <c r="Q210" i="20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BS209" i="20"/>
  <c r="BR209" i="20"/>
  <c r="BP209" i="20"/>
  <c r="BO209" i="20"/>
  <c r="BM209" i="20"/>
  <c r="BL209" i="20"/>
  <c r="BK209" i="20"/>
  <c r="BJ209" i="20"/>
  <c r="BI209" i="20"/>
  <c r="BH209" i="20"/>
  <c r="BG209" i="20"/>
  <c r="BF209" i="20"/>
  <c r="BE209" i="20"/>
  <c r="BD209" i="20"/>
  <c r="BC209" i="20"/>
  <c r="BB209" i="20"/>
  <c r="BA209" i="20"/>
  <c r="AZ209" i="20"/>
  <c r="AY209" i="20"/>
  <c r="AX209" i="20"/>
  <c r="AW209" i="20"/>
  <c r="AV209" i="20"/>
  <c r="AU209" i="20"/>
  <c r="AT209" i="20"/>
  <c r="AS209" i="20"/>
  <c r="AR209" i="20"/>
  <c r="AQ209" i="20"/>
  <c r="AP209" i="20"/>
  <c r="AO209" i="20"/>
  <c r="AN209" i="20"/>
  <c r="AM209" i="20"/>
  <c r="AL209" i="20"/>
  <c r="AK209" i="20"/>
  <c r="AJ209" i="20"/>
  <c r="AI209" i="20"/>
  <c r="AH209" i="20"/>
  <c r="AG209" i="20"/>
  <c r="AF209" i="20"/>
  <c r="AE209" i="20"/>
  <c r="AD209" i="20"/>
  <c r="AC209" i="20"/>
  <c r="AB209" i="20"/>
  <c r="AA209" i="20"/>
  <c r="Z209" i="20"/>
  <c r="Y209" i="20"/>
  <c r="X209" i="20"/>
  <c r="W209" i="20"/>
  <c r="V209" i="20"/>
  <c r="U209" i="20"/>
  <c r="T209" i="20"/>
  <c r="S209" i="20"/>
  <c r="R209" i="20"/>
  <c r="Q209" i="20"/>
  <c r="P209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BS208" i="20"/>
  <c r="BR208" i="20"/>
  <c r="BP208" i="20"/>
  <c r="BO208" i="20"/>
  <c r="BM208" i="20"/>
  <c r="BL208" i="20"/>
  <c r="BK208" i="20"/>
  <c r="BJ208" i="20"/>
  <c r="BI208" i="20"/>
  <c r="BH208" i="20"/>
  <c r="BG208" i="20"/>
  <c r="BF208" i="20"/>
  <c r="BE208" i="20"/>
  <c r="BD208" i="20"/>
  <c r="BC208" i="20"/>
  <c r="BB208" i="20"/>
  <c r="BA208" i="20"/>
  <c r="AZ208" i="20"/>
  <c r="AY208" i="20"/>
  <c r="AX208" i="20"/>
  <c r="AW208" i="20"/>
  <c r="AV208" i="20"/>
  <c r="AU208" i="20"/>
  <c r="AT208" i="20"/>
  <c r="AS208" i="20"/>
  <c r="AR208" i="20"/>
  <c r="AQ208" i="20"/>
  <c r="AP208" i="20"/>
  <c r="AO208" i="20"/>
  <c r="AN208" i="20"/>
  <c r="AM208" i="20"/>
  <c r="AL208" i="20"/>
  <c r="AK208" i="20"/>
  <c r="AJ208" i="20"/>
  <c r="AI208" i="20"/>
  <c r="AH208" i="20"/>
  <c r="AG208" i="20"/>
  <c r="AF208" i="20"/>
  <c r="AE208" i="20"/>
  <c r="AD208" i="20"/>
  <c r="AC208" i="20"/>
  <c r="AB208" i="20"/>
  <c r="AA208" i="20"/>
  <c r="Z208" i="20"/>
  <c r="Y208" i="20"/>
  <c r="X208" i="20"/>
  <c r="W208" i="20"/>
  <c r="V208" i="20"/>
  <c r="U208" i="20"/>
  <c r="T208" i="20"/>
  <c r="S208" i="20"/>
  <c r="R208" i="20"/>
  <c r="Q208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BS207" i="20"/>
  <c r="BR207" i="20"/>
  <c r="BP207" i="20"/>
  <c r="BO207" i="20"/>
  <c r="BM207" i="20"/>
  <c r="BL207" i="20"/>
  <c r="BK207" i="20"/>
  <c r="BJ207" i="20"/>
  <c r="BI207" i="20"/>
  <c r="BH207" i="20"/>
  <c r="BG207" i="20"/>
  <c r="BF207" i="20"/>
  <c r="BE207" i="20"/>
  <c r="BD207" i="20"/>
  <c r="BC207" i="20"/>
  <c r="BB207" i="20"/>
  <c r="BA207" i="20"/>
  <c r="AZ207" i="20"/>
  <c r="AY207" i="20"/>
  <c r="AX207" i="20"/>
  <c r="AW207" i="20"/>
  <c r="AV207" i="20"/>
  <c r="AU207" i="20"/>
  <c r="AT207" i="20"/>
  <c r="AS207" i="20"/>
  <c r="AR207" i="20"/>
  <c r="AQ207" i="20"/>
  <c r="AP207" i="20"/>
  <c r="AO207" i="20"/>
  <c r="AN207" i="20"/>
  <c r="AM207" i="20"/>
  <c r="AL207" i="20"/>
  <c r="AK207" i="20"/>
  <c r="AJ207" i="20"/>
  <c r="AI207" i="20"/>
  <c r="AH207" i="20"/>
  <c r="AG207" i="20"/>
  <c r="AF207" i="20"/>
  <c r="AE207" i="20"/>
  <c r="AD207" i="20"/>
  <c r="AC207" i="20"/>
  <c r="AB207" i="20"/>
  <c r="AA207" i="20"/>
  <c r="Z207" i="20"/>
  <c r="Y207" i="20"/>
  <c r="X207" i="20"/>
  <c r="W207" i="20"/>
  <c r="V207" i="20"/>
  <c r="U207" i="20"/>
  <c r="T207" i="20"/>
  <c r="S207" i="20"/>
  <c r="R207" i="20"/>
  <c r="Q207" i="20"/>
  <c r="P207" i="20"/>
  <c r="O207" i="20"/>
  <c r="N207" i="20"/>
  <c r="M207" i="20"/>
  <c r="L207" i="20"/>
  <c r="K207" i="20"/>
  <c r="J207" i="20"/>
  <c r="I207" i="20"/>
  <c r="H207" i="20"/>
  <c r="G207" i="20"/>
  <c r="F207" i="20"/>
  <c r="E207" i="20"/>
  <c r="D207" i="20"/>
  <c r="BS206" i="20"/>
  <c r="BR206" i="20"/>
  <c r="BP206" i="20"/>
  <c r="BO206" i="20"/>
  <c r="BM206" i="20"/>
  <c r="BL206" i="20"/>
  <c r="BK206" i="20"/>
  <c r="BJ206" i="20"/>
  <c r="BI206" i="20"/>
  <c r="BH206" i="20"/>
  <c r="BG206" i="20"/>
  <c r="BF206" i="20"/>
  <c r="BE206" i="20"/>
  <c r="BD206" i="20"/>
  <c r="BC206" i="20"/>
  <c r="BB206" i="20"/>
  <c r="BA206" i="20"/>
  <c r="AZ206" i="20"/>
  <c r="AY206" i="20"/>
  <c r="AX206" i="20"/>
  <c r="AW206" i="20"/>
  <c r="AV206" i="20"/>
  <c r="AU206" i="20"/>
  <c r="AT206" i="20"/>
  <c r="AS206" i="20"/>
  <c r="AR206" i="20"/>
  <c r="AQ206" i="20"/>
  <c r="AP206" i="20"/>
  <c r="AO206" i="20"/>
  <c r="AN206" i="20"/>
  <c r="AM206" i="20"/>
  <c r="AL206" i="20"/>
  <c r="AK206" i="20"/>
  <c r="AJ206" i="20"/>
  <c r="AI206" i="20"/>
  <c r="AH206" i="20"/>
  <c r="AG206" i="20"/>
  <c r="AF206" i="20"/>
  <c r="AE206" i="20"/>
  <c r="AD206" i="20"/>
  <c r="AC206" i="20"/>
  <c r="AB206" i="20"/>
  <c r="AA206" i="20"/>
  <c r="Z206" i="20"/>
  <c r="Y206" i="20"/>
  <c r="X206" i="20"/>
  <c r="W206" i="20"/>
  <c r="V206" i="20"/>
  <c r="U206" i="20"/>
  <c r="T206" i="20"/>
  <c r="S206" i="20"/>
  <c r="R206" i="20"/>
  <c r="Q206" i="20"/>
  <c r="P206" i="20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BS205" i="20"/>
  <c r="BR205" i="20"/>
  <c r="BP205" i="20"/>
  <c r="BO205" i="20"/>
  <c r="BM205" i="20"/>
  <c r="BL205" i="20"/>
  <c r="BK205" i="20"/>
  <c r="BJ205" i="20"/>
  <c r="BI205" i="20"/>
  <c r="BH205" i="20"/>
  <c r="BG205" i="20"/>
  <c r="BF205" i="20"/>
  <c r="BE205" i="20"/>
  <c r="BD205" i="20"/>
  <c r="BC205" i="20"/>
  <c r="BB205" i="20"/>
  <c r="BA205" i="20"/>
  <c r="AZ205" i="20"/>
  <c r="AY205" i="20"/>
  <c r="AX205" i="20"/>
  <c r="AW205" i="20"/>
  <c r="AV205" i="20"/>
  <c r="AU205" i="20"/>
  <c r="AT205" i="20"/>
  <c r="AS205" i="20"/>
  <c r="AR205" i="20"/>
  <c r="AQ205" i="20"/>
  <c r="AP205" i="20"/>
  <c r="AO205" i="20"/>
  <c r="AN205" i="20"/>
  <c r="AM205" i="20"/>
  <c r="AL205" i="20"/>
  <c r="AK205" i="20"/>
  <c r="AJ205" i="20"/>
  <c r="AI205" i="20"/>
  <c r="AH205" i="20"/>
  <c r="AG205" i="20"/>
  <c r="AF205" i="20"/>
  <c r="AE205" i="20"/>
  <c r="AD205" i="20"/>
  <c r="AC205" i="20"/>
  <c r="AB205" i="20"/>
  <c r="AA205" i="20"/>
  <c r="Z205" i="20"/>
  <c r="Y205" i="20"/>
  <c r="X205" i="20"/>
  <c r="W205" i="20"/>
  <c r="V205" i="20"/>
  <c r="U205" i="20"/>
  <c r="T205" i="20"/>
  <c r="S205" i="20"/>
  <c r="R205" i="20"/>
  <c r="Q205" i="20"/>
  <c r="P205" i="20"/>
  <c r="O205" i="20"/>
  <c r="N205" i="20"/>
  <c r="M205" i="20"/>
  <c r="L205" i="20"/>
  <c r="K205" i="20"/>
  <c r="J205" i="20"/>
  <c r="I205" i="20"/>
  <c r="H205" i="20"/>
  <c r="G205" i="20"/>
  <c r="F205" i="20"/>
  <c r="E205" i="20"/>
  <c r="D205" i="20"/>
  <c r="BS204" i="20"/>
  <c r="BR204" i="20"/>
  <c r="BP204" i="20"/>
  <c r="BO204" i="20"/>
  <c r="BM204" i="20"/>
  <c r="BL204" i="20"/>
  <c r="BK204" i="20"/>
  <c r="BJ204" i="20"/>
  <c r="BI204" i="20"/>
  <c r="BH204" i="20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AK204" i="20"/>
  <c r="AJ204" i="20"/>
  <c r="AI204" i="20"/>
  <c r="AH204" i="20"/>
  <c r="AG204" i="20"/>
  <c r="AF204" i="20"/>
  <c r="AE204" i="20"/>
  <c r="AD204" i="20"/>
  <c r="AC204" i="20"/>
  <c r="AB204" i="20"/>
  <c r="AA204" i="20"/>
  <c r="Z204" i="20"/>
  <c r="Y204" i="20"/>
  <c r="X204" i="20"/>
  <c r="W204" i="20"/>
  <c r="V204" i="20"/>
  <c r="U204" i="20"/>
  <c r="T204" i="20"/>
  <c r="S204" i="20"/>
  <c r="R204" i="20"/>
  <c r="Q204" i="20"/>
  <c r="P204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BS203" i="20"/>
  <c r="BR203" i="20"/>
  <c r="BP203" i="20"/>
  <c r="BO203" i="20"/>
  <c r="BM203" i="20"/>
  <c r="BL203" i="20"/>
  <c r="BK203" i="20"/>
  <c r="BJ203" i="20"/>
  <c r="BI203" i="20"/>
  <c r="BH203" i="20"/>
  <c r="BG203" i="20"/>
  <c r="BF203" i="20"/>
  <c r="BE203" i="20"/>
  <c r="BD203" i="20"/>
  <c r="BC203" i="20"/>
  <c r="BB203" i="20"/>
  <c r="BA203" i="20"/>
  <c r="AZ203" i="20"/>
  <c r="AY203" i="20"/>
  <c r="AX203" i="20"/>
  <c r="AW203" i="20"/>
  <c r="AV203" i="20"/>
  <c r="AU203" i="20"/>
  <c r="AT203" i="20"/>
  <c r="AS203" i="20"/>
  <c r="AR203" i="20"/>
  <c r="AQ203" i="20"/>
  <c r="AP203" i="20"/>
  <c r="AO203" i="20"/>
  <c r="AN203" i="20"/>
  <c r="AM203" i="20"/>
  <c r="AL203" i="20"/>
  <c r="AK203" i="20"/>
  <c r="AJ203" i="20"/>
  <c r="AI203" i="20"/>
  <c r="AH203" i="20"/>
  <c r="AG203" i="20"/>
  <c r="AF203" i="20"/>
  <c r="AE203" i="20"/>
  <c r="AD203" i="20"/>
  <c r="AC203" i="20"/>
  <c r="AB203" i="20"/>
  <c r="AA203" i="20"/>
  <c r="Z203" i="20"/>
  <c r="Y203" i="20"/>
  <c r="X203" i="20"/>
  <c r="W203" i="20"/>
  <c r="V203" i="20"/>
  <c r="U203" i="20"/>
  <c r="T203" i="20"/>
  <c r="S203" i="20"/>
  <c r="R203" i="20"/>
  <c r="Q203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BS202" i="20"/>
  <c r="BR202" i="20"/>
  <c r="BP202" i="20"/>
  <c r="BO202" i="20"/>
  <c r="BM202" i="20"/>
  <c r="BL202" i="20"/>
  <c r="BK202" i="20"/>
  <c r="BJ202" i="20"/>
  <c r="BI202" i="20"/>
  <c r="BH202" i="20"/>
  <c r="BG202" i="20"/>
  <c r="BF202" i="20"/>
  <c r="BE202" i="20"/>
  <c r="BD202" i="20"/>
  <c r="BC202" i="20"/>
  <c r="BB202" i="20"/>
  <c r="BA202" i="20"/>
  <c r="AZ202" i="20"/>
  <c r="AY202" i="20"/>
  <c r="AX202" i="20"/>
  <c r="AW202" i="20"/>
  <c r="AV202" i="20"/>
  <c r="AU202" i="20"/>
  <c r="AT202" i="20"/>
  <c r="AS202" i="20"/>
  <c r="AR202" i="20"/>
  <c r="AQ202" i="20"/>
  <c r="AP202" i="20"/>
  <c r="AO202" i="20"/>
  <c r="AN202" i="20"/>
  <c r="AM202" i="20"/>
  <c r="AL202" i="20"/>
  <c r="AK202" i="20"/>
  <c r="AJ202" i="20"/>
  <c r="AI202" i="20"/>
  <c r="AH202" i="20"/>
  <c r="AG202" i="20"/>
  <c r="AF202" i="20"/>
  <c r="AE202" i="20"/>
  <c r="AD202" i="20"/>
  <c r="AC202" i="20"/>
  <c r="AB202" i="20"/>
  <c r="AA202" i="20"/>
  <c r="Z202" i="20"/>
  <c r="Y202" i="20"/>
  <c r="X202" i="20"/>
  <c r="W202" i="20"/>
  <c r="V202" i="20"/>
  <c r="U202" i="20"/>
  <c r="T202" i="20"/>
  <c r="S202" i="20"/>
  <c r="R202" i="20"/>
  <c r="Q202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BS201" i="20"/>
  <c r="BR201" i="20"/>
  <c r="BP201" i="20"/>
  <c r="BO201" i="20"/>
  <c r="BM201" i="20"/>
  <c r="BL201" i="20"/>
  <c r="BK201" i="20"/>
  <c r="BJ201" i="20"/>
  <c r="BI201" i="20"/>
  <c r="BH201" i="20"/>
  <c r="BG201" i="20"/>
  <c r="BF201" i="20"/>
  <c r="BE201" i="20"/>
  <c r="BD201" i="20"/>
  <c r="BC201" i="20"/>
  <c r="BB201" i="20"/>
  <c r="BA201" i="20"/>
  <c r="AZ201" i="20"/>
  <c r="AY201" i="20"/>
  <c r="AX201" i="20"/>
  <c r="AW201" i="20"/>
  <c r="AV201" i="20"/>
  <c r="AU201" i="20"/>
  <c r="AT201" i="20"/>
  <c r="AS201" i="20"/>
  <c r="AR201" i="20"/>
  <c r="AQ201" i="20"/>
  <c r="AP201" i="20"/>
  <c r="AO201" i="20"/>
  <c r="AN201" i="20"/>
  <c r="AM201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BS200" i="20"/>
  <c r="BR200" i="20"/>
  <c r="BP200" i="20"/>
  <c r="BO200" i="20"/>
  <c r="BM200" i="20"/>
  <c r="BL200" i="20"/>
  <c r="BK200" i="20"/>
  <c r="BJ200" i="20"/>
  <c r="BI200" i="20"/>
  <c r="BH200" i="20"/>
  <c r="BG200" i="20"/>
  <c r="BF200" i="20"/>
  <c r="BE200" i="20"/>
  <c r="BD200" i="20"/>
  <c r="BC200" i="20"/>
  <c r="BB200" i="20"/>
  <c r="BA200" i="20"/>
  <c r="AZ200" i="20"/>
  <c r="AY200" i="20"/>
  <c r="AX200" i="20"/>
  <c r="AW200" i="20"/>
  <c r="AV200" i="20"/>
  <c r="AU200" i="20"/>
  <c r="AT200" i="20"/>
  <c r="AS200" i="20"/>
  <c r="AR200" i="20"/>
  <c r="AQ200" i="20"/>
  <c r="AP200" i="20"/>
  <c r="AO200" i="20"/>
  <c r="AN200" i="20"/>
  <c r="AM200" i="20"/>
  <c r="AL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Z200" i="20"/>
  <c r="Y200" i="20"/>
  <c r="X200" i="20"/>
  <c r="W200" i="20"/>
  <c r="V200" i="20"/>
  <c r="U200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D200" i="20"/>
  <c r="BS197" i="20"/>
  <c r="BR197" i="20"/>
  <c r="BP197" i="20"/>
  <c r="BO197" i="20"/>
  <c r="BM197" i="20"/>
  <c r="BL197" i="20"/>
  <c r="BK197" i="20"/>
  <c r="BJ197" i="20"/>
  <c r="BI197" i="20"/>
  <c r="BH197" i="20"/>
  <c r="BG197" i="20"/>
  <c r="BF197" i="20"/>
  <c r="BE197" i="20"/>
  <c r="BD197" i="20"/>
  <c r="BC197" i="20"/>
  <c r="BB197" i="20"/>
  <c r="BA197" i="20"/>
  <c r="AZ197" i="20"/>
  <c r="AY197" i="20"/>
  <c r="AX197" i="20"/>
  <c r="AW197" i="20"/>
  <c r="AV197" i="20"/>
  <c r="AU197" i="20"/>
  <c r="AT197" i="20"/>
  <c r="AS197" i="20"/>
  <c r="AR197" i="20"/>
  <c r="AQ197" i="20"/>
  <c r="AP197" i="20"/>
  <c r="AO197" i="20"/>
  <c r="AN197" i="20"/>
  <c r="AM197" i="20"/>
  <c r="AL197" i="20"/>
  <c r="AK197" i="20"/>
  <c r="AJ197" i="20"/>
  <c r="AI197" i="20"/>
  <c r="AH197" i="20"/>
  <c r="AG197" i="20"/>
  <c r="AF197" i="20"/>
  <c r="AE197" i="20"/>
  <c r="AD197" i="20"/>
  <c r="AC197" i="20"/>
  <c r="AB197" i="20"/>
  <c r="AA197" i="20"/>
  <c r="Z197" i="20"/>
  <c r="Y197" i="20"/>
  <c r="X197" i="20"/>
  <c r="W197" i="20"/>
  <c r="V197" i="20"/>
  <c r="U197" i="20"/>
  <c r="T197" i="20"/>
  <c r="S197" i="20"/>
  <c r="R197" i="20"/>
  <c r="Q197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D197" i="20"/>
  <c r="BS196" i="20"/>
  <c r="BS198" i="20" s="1"/>
  <c r="BR196" i="20"/>
  <c r="BP196" i="20"/>
  <c r="BO196" i="20"/>
  <c r="BM196" i="20"/>
  <c r="BM198" i="20" s="1"/>
  <c r="BL196" i="20"/>
  <c r="BL198" i="20" s="1"/>
  <c r="BK196" i="20"/>
  <c r="BJ196" i="20"/>
  <c r="BI196" i="20"/>
  <c r="BH196" i="20"/>
  <c r="BG196" i="20"/>
  <c r="BF196" i="20"/>
  <c r="BE196" i="20"/>
  <c r="BE198" i="20" s="1"/>
  <c r="BD196" i="20"/>
  <c r="BD198" i="20" s="1"/>
  <c r="BC196" i="20"/>
  <c r="BB196" i="20"/>
  <c r="BA196" i="20"/>
  <c r="AZ196" i="20"/>
  <c r="AY196" i="20"/>
  <c r="AX196" i="20"/>
  <c r="AW196" i="20"/>
  <c r="AW198" i="20" s="1"/>
  <c r="AV196" i="20"/>
  <c r="AV198" i="20" s="1"/>
  <c r="AU196" i="20"/>
  <c r="AT196" i="20"/>
  <c r="AS196" i="20"/>
  <c r="AR196" i="20"/>
  <c r="AQ196" i="20"/>
  <c r="AP196" i="20"/>
  <c r="AO196" i="20"/>
  <c r="AO198" i="20" s="1"/>
  <c r="AN196" i="20"/>
  <c r="AN198" i="20" s="1"/>
  <c r="AM196" i="20"/>
  <c r="AL196" i="20"/>
  <c r="AK196" i="20"/>
  <c r="AJ196" i="20"/>
  <c r="AI196" i="20"/>
  <c r="AH196" i="20"/>
  <c r="AG196" i="20"/>
  <c r="AG198" i="20" s="1"/>
  <c r="AF196" i="20"/>
  <c r="AF198" i="20" s="1"/>
  <c r="AE196" i="20"/>
  <c r="AD196" i="20"/>
  <c r="AC196" i="20"/>
  <c r="AB196" i="20"/>
  <c r="AA196" i="20"/>
  <c r="Z196" i="20"/>
  <c r="Y196" i="20"/>
  <c r="Y198" i="20" s="1"/>
  <c r="X196" i="20"/>
  <c r="X198" i="20" s="1"/>
  <c r="W196" i="20"/>
  <c r="V196" i="20"/>
  <c r="U196" i="20"/>
  <c r="T196" i="20"/>
  <c r="S196" i="20"/>
  <c r="R196" i="20"/>
  <c r="Q196" i="20"/>
  <c r="Q198" i="20" s="1"/>
  <c r="P196" i="20"/>
  <c r="P198" i="20" s="1"/>
  <c r="O196" i="20"/>
  <c r="N196" i="20"/>
  <c r="M196" i="20"/>
  <c r="L196" i="20"/>
  <c r="K196" i="20"/>
  <c r="J196" i="20"/>
  <c r="I196" i="20"/>
  <c r="I198" i="20" s="1"/>
  <c r="H196" i="20"/>
  <c r="H198" i="20" s="1"/>
  <c r="G196" i="20"/>
  <c r="F196" i="20"/>
  <c r="E196" i="20"/>
  <c r="D196" i="20"/>
  <c r="BT194" i="20"/>
  <c r="BQ194" i="20"/>
  <c r="BN194" i="20"/>
  <c r="BT193" i="20"/>
  <c r="BQ193" i="20"/>
  <c r="BN193" i="20"/>
  <c r="BT192" i="20"/>
  <c r="BQ192" i="20"/>
  <c r="BN192" i="20"/>
  <c r="BT191" i="20"/>
  <c r="BQ191" i="20"/>
  <c r="BN191" i="20"/>
  <c r="BT190" i="20"/>
  <c r="BQ190" i="20"/>
  <c r="BN190" i="20"/>
  <c r="BT189" i="20"/>
  <c r="BQ189" i="20"/>
  <c r="BN189" i="20"/>
  <c r="BT188" i="20"/>
  <c r="BQ188" i="20"/>
  <c r="BN188" i="20"/>
  <c r="BT187" i="20"/>
  <c r="BQ187" i="20"/>
  <c r="BN187" i="20"/>
  <c r="BT186" i="20"/>
  <c r="BQ186" i="20"/>
  <c r="BN186" i="20"/>
  <c r="BT184" i="20"/>
  <c r="BQ184" i="20"/>
  <c r="BN184" i="20"/>
  <c r="BT183" i="20"/>
  <c r="BQ183" i="20"/>
  <c r="BN183" i="20"/>
  <c r="BT182" i="20"/>
  <c r="BQ182" i="20"/>
  <c r="BN182" i="20"/>
  <c r="BT181" i="20"/>
  <c r="BQ181" i="20"/>
  <c r="BN181" i="20"/>
  <c r="BT179" i="20"/>
  <c r="BQ179" i="20"/>
  <c r="BN179" i="20"/>
  <c r="BT178" i="20"/>
  <c r="BQ178" i="20"/>
  <c r="BN178" i="20"/>
  <c r="BT177" i="20"/>
  <c r="BQ177" i="20"/>
  <c r="BN177" i="20"/>
  <c r="BT176" i="20"/>
  <c r="BQ176" i="20"/>
  <c r="BN176" i="20"/>
  <c r="BT175" i="20"/>
  <c r="BQ175" i="20"/>
  <c r="BN175" i="20"/>
  <c r="BT172" i="20"/>
  <c r="BQ172" i="20"/>
  <c r="BN172" i="20"/>
  <c r="BT171" i="20"/>
  <c r="BQ171" i="20"/>
  <c r="BN171" i="20"/>
  <c r="BT170" i="20"/>
  <c r="BQ170" i="20"/>
  <c r="BN170" i="20"/>
  <c r="BT169" i="20"/>
  <c r="BQ169" i="20"/>
  <c r="BN169" i="20"/>
  <c r="BT168" i="20"/>
  <c r="BQ168" i="20"/>
  <c r="BN168" i="20"/>
  <c r="BT165" i="20"/>
  <c r="BQ165" i="20"/>
  <c r="BN165" i="20"/>
  <c r="BT164" i="20"/>
  <c r="BQ164" i="20"/>
  <c r="BN164" i="20"/>
  <c r="BT163" i="20"/>
  <c r="BQ163" i="20"/>
  <c r="BN163" i="20"/>
  <c r="BT162" i="20"/>
  <c r="BQ162" i="20"/>
  <c r="BN162" i="20"/>
  <c r="BT161" i="20"/>
  <c r="BQ161" i="20"/>
  <c r="BN161" i="20"/>
  <c r="BT160" i="20"/>
  <c r="BQ160" i="20"/>
  <c r="BN160" i="20"/>
  <c r="BT159" i="20"/>
  <c r="BQ159" i="20"/>
  <c r="BN159" i="20"/>
  <c r="BT158" i="20"/>
  <c r="BQ158" i="20"/>
  <c r="BN158" i="20"/>
  <c r="BT157" i="20"/>
  <c r="BQ157" i="20"/>
  <c r="BN157" i="20"/>
  <c r="BT155" i="20"/>
  <c r="BQ155" i="20"/>
  <c r="BN155" i="20"/>
  <c r="BT153" i="20"/>
  <c r="BQ153" i="20"/>
  <c r="BN153" i="20"/>
  <c r="BT152" i="20"/>
  <c r="BQ152" i="20"/>
  <c r="BN152" i="20"/>
  <c r="BT151" i="20"/>
  <c r="BQ151" i="20"/>
  <c r="BN151" i="20"/>
  <c r="BT150" i="20"/>
  <c r="BQ150" i="20"/>
  <c r="BN150" i="20"/>
  <c r="BT149" i="20"/>
  <c r="BQ149" i="20"/>
  <c r="BN149" i="20"/>
  <c r="BT147" i="20"/>
  <c r="BQ147" i="20"/>
  <c r="BN147" i="20"/>
  <c r="BT146" i="20"/>
  <c r="BQ146" i="20"/>
  <c r="BN146" i="20"/>
  <c r="BT145" i="20"/>
  <c r="BQ145" i="20"/>
  <c r="BN145" i="20"/>
  <c r="BT143" i="20"/>
  <c r="BQ143" i="20"/>
  <c r="BN143" i="20"/>
  <c r="BT142" i="20"/>
  <c r="BQ142" i="20"/>
  <c r="BN142" i="20"/>
  <c r="BT140" i="20"/>
  <c r="BQ140" i="20"/>
  <c r="BN140" i="20"/>
  <c r="BT138" i="20"/>
  <c r="BQ138" i="20"/>
  <c r="BN138" i="20"/>
  <c r="BT137" i="20"/>
  <c r="BQ137" i="20"/>
  <c r="BN137" i="20"/>
  <c r="BT134" i="20"/>
  <c r="BQ134" i="20"/>
  <c r="BN134" i="20"/>
  <c r="BT133" i="20"/>
  <c r="BQ133" i="20"/>
  <c r="BN133" i="20"/>
  <c r="BT132" i="20"/>
  <c r="BQ132" i="20"/>
  <c r="BN132" i="20"/>
  <c r="BT129" i="20"/>
  <c r="BQ129" i="20"/>
  <c r="BN129" i="20"/>
  <c r="BT126" i="20"/>
  <c r="BQ126" i="20"/>
  <c r="BN126" i="20"/>
  <c r="BT124" i="20"/>
  <c r="BQ124" i="20"/>
  <c r="BN124" i="20"/>
  <c r="BT122" i="20"/>
  <c r="BQ122" i="20"/>
  <c r="BN122" i="20"/>
  <c r="BT120" i="20"/>
  <c r="BQ120" i="20"/>
  <c r="BN120" i="20"/>
  <c r="BT115" i="20"/>
  <c r="BQ115" i="20"/>
  <c r="BN115" i="20"/>
  <c r="BT114" i="20"/>
  <c r="BQ114" i="20"/>
  <c r="BN114" i="20"/>
  <c r="BT113" i="20"/>
  <c r="BQ113" i="20"/>
  <c r="BN113" i="20"/>
  <c r="BT111" i="20"/>
  <c r="BQ111" i="20"/>
  <c r="BN111" i="20"/>
  <c r="BT108" i="20"/>
  <c r="BQ108" i="20"/>
  <c r="BN108" i="20"/>
  <c r="BT105" i="20"/>
  <c r="BQ105" i="20"/>
  <c r="BN105" i="20"/>
  <c r="BT103" i="20"/>
  <c r="BQ103" i="20"/>
  <c r="BN103" i="20"/>
  <c r="BT102" i="20"/>
  <c r="BQ102" i="20"/>
  <c r="BN102" i="20"/>
  <c r="BT101" i="20"/>
  <c r="BQ101" i="20"/>
  <c r="BN101" i="20"/>
  <c r="BT100" i="20"/>
  <c r="BQ100" i="20"/>
  <c r="BN100" i="20"/>
  <c r="BT99" i="20"/>
  <c r="BQ99" i="20"/>
  <c r="BN99" i="20"/>
  <c r="BT98" i="20"/>
  <c r="BQ98" i="20"/>
  <c r="BN98" i="20"/>
  <c r="BT97" i="20"/>
  <c r="BQ97" i="20"/>
  <c r="BN97" i="20"/>
  <c r="BT95" i="20"/>
  <c r="BQ95" i="20"/>
  <c r="BN95" i="20"/>
  <c r="BT91" i="20"/>
  <c r="BQ91" i="20"/>
  <c r="BN91" i="20"/>
  <c r="BT89" i="20"/>
  <c r="BQ89" i="20"/>
  <c r="BN89" i="20"/>
  <c r="BT88" i="20"/>
  <c r="BQ88" i="20"/>
  <c r="BN88" i="20"/>
  <c r="BT86" i="20"/>
  <c r="BQ86" i="20"/>
  <c r="BN86" i="20"/>
  <c r="BT85" i="20"/>
  <c r="BQ85" i="20"/>
  <c r="BN85" i="20"/>
  <c r="BT84" i="20"/>
  <c r="BQ84" i="20"/>
  <c r="BN84" i="20"/>
  <c r="BT82" i="20"/>
  <c r="BQ82" i="20"/>
  <c r="BN82" i="20"/>
  <c r="BT81" i="20"/>
  <c r="BQ81" i="20"/>
  <c r="BN81" i="20"/>
  <c r="BT80" i="20"/>
  <c r="BQ80" i="20"/>
  <c r="BN80" i="20"/>
  <c r="BT78" i="20"/>
  <c r="BQ78" i="20"/>
  <c r="BN78" i="20"/>
  <c r="BT77" i="20"/>
  <c r="BQ77" i="20"/>
  <c r="BN77" i="20"/>
  <c r="BT76" i="20"/>
  <c r="BQ76" i="20"/>
  <c r="BN76" i="20"/>
  <c r="BT75" i="20"/>
  <c r="BQ75" i="20"/>
  <c r="BN75" i="20"/>
  <c r="BT74" i="20"/>
  <c r="BQ74" i="20"/>
  <c r="BN74" i="20"/>
  <c r="BT72" i="20"/>
  <c r="BQ72" i="20"/>
  <c r="BN72" i="20"/>
  <c r="BT71" i="20"/>
  <c r="BQ71" i="20"/>
  <c r="BN71" i="20"/>
  <c r="BT70" i="20"/>
  <c r="BQ70" i="20"/>
  <c r="BN70" i="20"/>
  <c r="BT69" i="20"/>
  <c r="BQ69" i="20"/>
  <c r="BN69" i="20"/>
  <c r="BT68" i="20"/>
  <c r="BQ68" i="20"/>
  <c r="BN68" i="20"/>
  <c r="BT67" i="20"/>
  <c r="BQ67" i="20"/>
  <c r="BN67" i="20"/>
  <c r="BT66" i="20"/>
  <c r="BQ66" i="20"/>
  <c r="BN66" i="20"/>
  <c r="BT65" i="20"/>
  <c r="BQ65" i="20"/>
  <c r="BN65" i="20"/>
  <c r="BT64" i="20"/>
  <c r="BQ64" i="20"/>
  <c r="BN64" i="20"/>
  <c r="BT63" i="20"/>
  <c r="BQ63" i="20"/>
  <c r="BN63" i="20"/>
  <c r="BT62" i="20"/>
  <c r="BQ62" i="20"/>
  <c r="BN62" i="20"/>
  <c r="BT61" i="20"/>
  <c r="BQ61" i="20"/>
  <c r="BN61" i="20"/>
  <c r="BT60" i="20"/>
  <c r="BQ60" i="20"/>
  <c r="BN60" i="20"/>
  <c r="BT59" i="20"/>
  <c r="BQ59" i="20"/>
  <c r="BN59" i="20"/>
  <c r="BT58" i="20"/>
  <c r="BQ58" i="20"/>
  <c r="BN58" i="20"/>
  <c r="BT57" i="20"/>
  <c r="BQ57" i="20"/>
  <c r="BN57" i="20"/>
  <c r="BT56" i="20"/>
  <c r="BQ56" i="20"/>
  <c r="BN56" i="20"/>
  <c r="BT55" i="20"/>
  <c r="BQ55" i="20"/>
  <c r="BN55" i="20"/>
  <c r="BT54" i="20"/>
  <c r="BQ54" i="20"/>
  <c r="BN54" i="20"/>
  <c r="BT52" i="20"/>
  <c r="BQ52" i="20"/>
  <c r="BN52" i="20"/>
  <c r="BT51" i="20"/>
  <c r="BQ51" i="20"/>
  <c r="BN51" i="20"/>
  <c r="BT50" i="20"/>
  <c r="BQ50" i="20"/>
  <c r="BN50" i="20"/>
  <c r="BT49" i="20"/>
  <c r="BQ49" i="20"/>
  <c r="BN49" i="20"/>
  <c r="BT48" i="20"/>
  <c r="BQ48" i="20"/>
  <c r="BN48" i="20"/>
  <c r="BT46" i="20"/>
  <c r="BQ46" i="20"/>
  <c r="BN46" i="20"/>
  <c r="BT45" i="20"/>
  <c r="BQ45" i="20"/>
  <c r="BN45" i="20"/>
  <c r="BT42" i="20"/>
  <c r="BQ42" i="20"/>
  <c r="BN42" i="20"/>
  <c r="BT41" i="20"/>
  <c r="BQ41" i="20"/>
  <c r="BN41" i="20"/>
  <c r="BT38" i="20"/>
  <c r="BQ38" i="20"/>
  <c r="BN38" i="20"/>
  <c r="BT34" i="20"/>
  <c r="BQ34" i="20"/>
  <c r="BN34" i="20"/>
  <c r="BT33" i="20"/>
  <c r="BQ33" i="20"/>
  <c r="BN33" i="20"/>
  <c r="BT32" i="20"/>
  <c r="BQ32" i="20"/>
  <c r="BN32" i="20"/>
  <c r="BT22" i="20"/>
  <c r="BQ22" i="20"/>
  <c r="BN22" i="20"/>
  <c r="BT19" i="20"/>
  <c r="BQ19" i="20"/>
  <c r="BN19" i="20"/>
  <c r="BT16" i="20"/>
  <c r="BQ16" i="20"/>
  <c r="BN16" i="20"/>
  <c r="BT13" i="20"/>
  <c r="BQ13" i="20"/>
  <c r="BN13" i="20"/>
  <c r="BT12" i="20"/>
  <c r="BQ12" i="20"/>
  <c r="BN12" i="20"/>
  <c r="BT11" i="20"/>
  <c r="BQ11" i="20"/>
  <c r="BN11" i="20"/>
  <c r="BT9" i="20"/>
  <c r="BQ9" i="20"/>
  <c r="BN9" i="20"/>
  <c r="BT7" i="20"/>
  <c r="BQ7" i="20"/>
  <c r="BN7" i="20"/>
  <c r="F6" i="5"/>
  <c r="G6" i="5"/>
  <c r="F7" i="5"/>
  <c r="G7" i="5" s="1"/>
  <c r="G8" i="5" s="1"/>
  <c r="F8" i="5"/>
  <c r="F9" i="5"/>
  <c r="F10" i="5"/>
  <c r="F11" i="5"/>
  <c r="F12" i="5"/>
  <c r="F13" i="5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F6" i="3"/>
  <c r="G6" i="3"/>
  <c r="F7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D129" i="3"/>
  <c r="F6" i="7"/>
  <c r="G6" i="7"/>
  <c r="F7" i="7"/>
  <c r="G7" i="7" s="1"/>
  <c r="F8" i="7"/>
  <c r="F9" i="7"/>
  <c r="F10" i="7"/>
  <c r="F14" i="7" s="1"/>
  <c r="F11" i="7"/>
  <c r="F12" i="7"/>
  <c r="D14" i="7"/>
  <c r="E14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F6" i="11"/>
  <c r="G6" i="11"/>
  <c r="F7" i="11"/>
  <c r="F8" i="11"/>
  <c r="F9" i="11"/>
  <c r="F66" i="11" s="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D66" i="11"/>
  <c r="E66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F6" i="15"/>
  <c r="G6" i="15"/>
  <c r="G7" i="15" s="1"/>
  <c r="G8" i="15" s="1"/>
  <c r="G9" i="15" s="1"/>
  <c r="G10" i="15" s="1"/>
  <c r="F7" i="15"/>
  <c r="F8" i="15"/>
  <c r="F9" i="15"/>
  <c r="F10" i="15"/>
  <c r="D12" i="15"/>
  <c r="E12" i="15"/>
  <c r="D14" i="15"/>
  <c r="E14" i="15"/>
  <c r="D15" i="15"/>
  <c r="E15" i="15"/>
  <c r="D16" i="15"/>
  <c r="E16" i="15"/>
  <c r="D17" i="15"/>
  <c r="E17" i="15"/>
  <c r="D18" i="15"/>
  <c r="E18" i="15"/>
  <c r="D19" i="15"/>
  <c r="E19" i="15"/>
  <c r="D20" i="15"/>
  <c r="E20" i="15"/>
  <c r="D21" i="15"/>
  <c r="E21" i="15"/>
  <c r="D22" i="15"/>
  <c r="E22" i="15"/>
  <c r="D23" i="15"/>
  <c r="E23" i="15"/>
  <c r="D24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F6" i="17"/>
  <c r="G6" i="17"/>
  <c r="F7" i="17"/>
  <c r="F12" i="17" s="1"/>
  <c r="F8" i="17"/>
  <c r="F9" i="17"/>
  <c r="F10" i="17"/>
  <c r="D12" i="17"/>
  <c r="E12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F15" i="5"/>
  <c r="D15" i="5"/>
  <c r="E15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F6" i="13"/>
  <c r="G6" i="13"/>
  <c r="F7" i="13"/>
  <c r="G7" i="13" s="1"/>
  <c r="G8" i="13" s="1"/>
  <c r="G9" i="13" s="1"/>
  <c r="G10" i="13" s="1"/>
  <c r="G11" i="13" s="1"/>
  <c r="F8" i="13"/>
  <c r="F13" i="13" s="1"/>
  <c r="F9" i="13"/>
  <c r="F10" i="13"/>
  <c r="F11" i="13"/>
  <c r="D13" i="13"/>
  <c r="E13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F6" i="4"/>
  <c r="F70" i="4" s="1"/>
  <c r="G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D70" i="4"/>
  <c r="E70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F6" i="10"/>
  <c r="G6" i="10"/>
  <c r="F7" i="10"/>
  <c r="G7" i="10"/>
  <c r="F8" i="10"/>
  <c r="F9" i="10"/>
  <c r="F10" i="10"/>
  <c r="F11" i="10"/>
  <c r="F12" i="10"/>
  <c r="F13" i="10"/>
  <c r="F14" i="10"/>
  <c r="F15" i="10"/>
  <c r="F16" i="10"/>
  <c r="F17" i="10"/>
  <c r="D19" i="10"/>
  <c r="E19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F6" i="16"/>
  <c r="G6" i="16"/>
  <c r="F7" i="16"/>
  <c r="G7" i="16" s="1"/>
  <c r="G8" i="16" s="1"/>
  <c r="G9" i="16" s="1"/>
  <c r="G10" i="16" s="1"/>
  <c r="G11" i="16" s="1"/>
  <c r="G12" i="16" s="1"/>
  <c r="G13" i="16" s="1"/>
  <c r="G14" i="16" s="1"/>
  <c r="G15" i="16" s="1"/>
  <c r="F8" i="16"/>
  <c r="F9" i="16"/>
  <c r="F10" i="16"/>
  <c r="F11" i="16"/>
  <c r="F12" i="16"/>
  <c r="F13" i="16"/>
  <c r="F14" i="16"/>
  <c r="F15" i="16"/>
  <c r="D17" i="16"/>
  <c r="E17" i="16"/>
  <c r="E19" i="16" s="1"/>
  <c r="F17" i="16"/>
  <c r="D19" i="16"/>
  <c r="D20" i="16"/>
  <c r="D21" i="16"/>
  <c r="D22" i="16"/>
  <c r="D23" i="16"/>
  <c r="D24" i="16"/>
  <c r="D25" i="16"/>
  <c r="D26" i="16"/>
  <c r="D27" i="16"/>
  <c r="D28" i="16"/>
  <c r="D29" i="16"/>
  <c r="E30" i="16"/>
  <c r="E32" i="16"/>
  <c r="E34" i="16"/>
  <c r="E36" i="16"/>
  <c r="E38" i="16"/>
  <c r="E40" i="16"/>
  <c r="E42" i="16"/>
  <c r="E44" i="16"/>
  <c r="E46" i="16"/>
  <c r="E48" i="16"/>
  <c r="E50" i="16"/>
  <c r="E52" i="16"/>
  <c r="F6" i="19"/>
  <c r="G6" i="19"/>
  <c r="F7" i="19"/>
  <c r="F8" i="19"/>
  <c r="F9" i="19"/>
  <c r="F10" i="19"/>
  <c r="F11" i="19"/>
  <c r="F12" i="19"/>
  <c r="F13" i="19"/>
  <c r="F14" i="19"/>
  <c r="D16" i="19"/>
  <c r="D25" i="19" s="1"/>
  <c r="E16" i="19"/>
  <c r="E35" i="19" s="1"/>
  <c r="E29" i="19"/>
  <c r="E37" i="19"/>
  <c r="E39" i="19"/>
  <c r="E45" i="19"/>
  <c r="E47" i="19"/>
  <c r="F6" i="6"/>
  <c r="G6" i="6"/>
  <c r="F7" i="6"/>
  <c r="F8" i="6"/>
  <c r="F9" i="6"/>
  <c r="F10" i="6"/>
  <c r="F11" i="6"/>
  <c r="D13" i="6"/>
  <c r="E13" i="6"/>
  <c r="E18" i="6" s="1"/>
  <c r="D15" i="6"/>
  <c r="D16" i="6"/>
  <c r="D17" i="6"/>
  <c r="D18" i="6"/>
  <c r="D19" i="6"/>
  <c r="D20" i="6"/>
  <c r="D21" i="6"/>
  <c r="D22" i="6"/>
  <c r="D23" i="6"/>
  <c r="D24" i="6"/>
  <c r="D25" i="6"/>
  <c r="E26" i="6"/>
  <c r="E28" i="6"/>
  <c r="E30" i="6"/>
  <c r="E32" i="6"/>
  <c r="E34" i="6"/>
  <c r="E36" i="6"/>
  <c r="E38" i="6"/>
  <c r="E42" i="6"/>
  <c r="E44" i="6"/>
  <c r="E46" i="6"/>
  <c r="E48" i="6"/>
  <c r="F6" i="12"/>
  <c r="G6" i="12"/>
  <c r="F7" i="12"/>
  <c r="F8" i="12"/>
  <c r="F9" i="12"/>
  <c r="F10" i="12"/>
  <c r="F11" i="12"/>
  <c r="F12" i="12"/>
  <c r="F13" i="12"/>
  <c r="F14" i="12"/>
  <c r="F15" i="12"/>
  <c r="D17" i="12"/>
  <c r="D26" i="12" s="1"/>
  <c r="E17" i="12"/>
  <c r="E19" i="12" s="1"/>
  <c r="D21" i="12"/>
  <c r="D23" i="12"/>
  <c r="D24" i="12"/>
  <c r="D25" i="12"/>
  <c r="D27" i="12"/>
  <c r="D29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F6" i="14"/>
  <c r="G6" i="14"/>
  <c r="F7" i="14"/>
  <c r="F8" i="14"/>
  <c r="F9" i="14"/>
  <c r="F10" i="14"/>
  <c r="D12" i="14"/>
  <c r="E12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F6" i="18"/>
  <c r="G6" i="18"/>
  <c r="F7" i="18"/>
  <c r="F16" i="18" s="1"/>
  <c r="F8" i="18"/>
  <c r="F9" i="18"/>
  <c r="F10" i="18"/>
  <c r="F11" i="18"/>
  <c r="F12" i="18"/>
  <c r="F13" i="18"/>
  <c r="F14" i="18"/>
  <c r="D16" i="18"/>
  <c r="D24" i="18" s="1"/>
  <c r="E16" i="18"/>
  <c r="E18" i="18" s="1"/>
  <c r="D23" i="18"/>
  <c r="E29" i="18"/>
  <c r="E31" i="18"/>
  <c r="E33" i="18"/>
  <c r="E35" i="18"/>
  <c r="E37" i="18"/>
  <c r="E39" i="18"/>
  <c r="E41" i="18"/>
  <c r="E43" i="18"/>
  <c r="E45" i="18"/>
  <c r="E47" i="18"/>
  <c r="E49" i="18"/>
  <c r="E51" i="18"/>
  <c r="F6" i="8"/>
  <c r="G6" i="8"/>
  <c r="G7" i="8" s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D26" i="8"/>
  <c r="E26" i="8"/>
  <c r="F26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F6" i="9"/>
  <c r="F18" i="9" s="1"/>
  <c r="G6" i="9"/>
  <c r="F7" i="9"/>
  <c r="G7" i="9" s="1"/>
  <c r="G8" i="9" s="1"/>
  <c r="G9" i="9" s="1"/>
  <c r="G10" i="9" s="1"/>
  <c r="G11" i="9" s="1"/>
  <c r="G12" i="9" s="1"/>
  <c r="G13" i="9" s="1"/>
  <c r="G14" i="9" s="1"/>
  <c r="G15" i="9" s="1"/>
  <c r="G16" i="9" s="1"/>
  <c r="F8" i="9"/>
  <c r="F9" i="9"/>
  <c r="F10" i="9"/>
  <c r="F11" i="9"/>
  <c r="F12" i="9"/>
  <c r="F13" i="9"/>
  <c r="F14" i="9"/>
  <c r="F15" i="9"/>
  <c r="F16" i="9"/>
  <c r="D18" i="9"/>
  <c r="E18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G186" i="21" l="1"/>
  <c r="J198" i="20"/>
  <c r="P234" i="20"/>
  <c r="X234" i="20"/>
  <c r="AF234" i="20"/>
  <c r="AN234" i="20"/>
  <c r="AV234" i="20"/>
  <c r="BD234" i="20"/>
  <c r="BL234" i="20"/>
  <c r="G7" i="19"/>
  <c r="G8" i="19" s="1"/>
  <c r="G9" i="19" s="1"/>
  <c r="G10" i="19" s="1"/>
  <c r="G11" i="19" s="1"/>
  <c r="G12" i="19" s="1"/>
  <c r="G13" i="19" s="1"/>
  <c r="G14" i="19" s="1"/>
  <c r="E31" i="19"/>
  <c r="D22" i="19"/>
  <c r="F16" i="19"/>
  <c r="D23" i="19"/>
  <c r="D21" i="19"/>
  <c r="D28" i="19"/>
  <c r="D20" i="19"/>
  <c r="D52" i="19" s="1"/>
  <c r="D27" i="19"/>
  <c r="D19" i="19"/>
  <c r="D24" i="19"/>
  <c r="D26" i="19"/>
  <c r="D18" i="19"/>
  <c r="D22" i="18"/>
  <c r="G7" i="18"/>
  <c r="G8" i="18" s="1"/>
  <c r="G9" i="18" s="1"/>
  <c r="G10" i="18" s="1"/>
  <c r="G11" i="18" s="1"/>
  <c r="G12" i="18" s="1"/>
  <c r="G13" i="18" s="1"/>
  <c r="G14" i="18" s="1"/>
  <c r="D21" i="18"/>
  <c r="D28" i="18"/>
  <c r="D20" i="18"/>
  <c r="D27" i="18"/>
  <c r="D19" i="18"/>
  <c r="D18" i="18"/>
  <c r="D26" i="18"/>
  <c r="D25" i="18"/>
  <c r="G7" i="17"/>
  <c r="G8" i="17" s="1"/>
  <c r="G9" i="17" s="1"/>
  <c r="G10" i="17" s="1"/>
  <c r="F12" i="15"/>
  <c r="G7" i="14"/>
  <c r="G8" i="14" s="1"/>
  <c r="G9" i="14" s="1"/>
  <c r="G10" i="14" s="1"/>
  <c r="F12" i="14"/>
  <c r="E48" i="14"/>
  <c r="D22" i="12"/>
  <c r="D53" i="12" s="1"/>
  <c r="F17" i="12"/>
  <c r="D28" i="12"/>
  <c r="D20" i="12"/>
  <c r="D19" i="12"/>
  <c r="G7" i="12"/>
  <c r="G8" i="12" s="1"/>
  <c r="G9" i="12" s="1"/>
  <c r="G10" i="12" s="1"/>
  <c r="G11" i="12" s="1"/>
  <c r="G12" i="12" s="1"/>
  <c r="G13" i="12" s="1"/>
  <c r="G14" i="12" s="1"/>
  <c r="G15" i="12" s="1"/>
  <c r="G7" i="1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8" i="10"/>
  <c r="G9" i="10" s="1"/>
  <c r="G10" i="10" s="1"/>
  <c r="G11" i="10" s="1"/>
  <c r="G12" i="10" s="1"/>
  <c r="G13" i="10" s="1"/>
  <c r="G14" i="10" s="1"/>
  <c r="G15" i="10" s="1"/>
  <c r="G16" i="10" s="1"/>
  <c r="G17" i="10" s="1"/>
  <c r="D55" i="10"/>
  <c r="F19" i="10"/>
  <c r="E49" i="13"/>
  <c r="D102" i="11"/>
  <c r="E55" i="10"/>
  <c r="D49" i="13"/>
  <c r="D53" i="16"/>
  <c r="E54" i="9"/>
  <c r="E62" i="8"/>
  <c r="G8" i="8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8" i="7"/>
  <c r="G9" i="7" s="1"/>
  <c r="G10" i="7" s="1"/>
  <c r="G11" i="7" s="1"/>
  <c r="G12" i="7" s="1"/>
  <c r="G7" i="6"/>
  <c r="G8" i="6" s="1"/>
  <c r="G9" i="6" s="1"/>
  <c r="G10" i="6" s="1"/>
  <c r="G11" i="6" s="1"/>
  <c r="F13" i="6"/>
  <c r="D186" i="21"/>
  <c r="L186" i="21"/>
  <c r="T186" i="21"/>
  <c r="AB186" i="21"/>
  <c r="AJ186" i="21"/>
  <c r="AR186" i="21"/>
  <c r="E186" i="21"/>
  <c r="I186" i="21"/>
  <c r="Q186" i="21"/>
  <c r="Y186" i="21"/>
  <c r="AG186" i="21"/>
  <c r="AO186" i="21"/>
  <c r="J186" i="21"/>
  <c r="R186" i="21"/>
  <c r="Z186" i="21"/>
  <c r="AH186" i="21"/>
  <c r="AP186" i="21"/>
  <c r="J234" i="20"/>
  <c r="R234" i="20"/>
  <c r="Z234" i="20"/>
  <c r="AH234" i="20"/>
  <c r="AP234" i="20"/>
  <c r="AX234" i="20"/>
  <c r="BF234" i="20"/>
  <c r="BO234" i="20"/>
  <c r="R198" i="20"/>
  <c r="Z198" i="20"/>
  <c r="AH198" i="20"/>
  <c r="AP198" i="20"/>
  <c r="AX198" i="20"/>
  <c r="BF198" i="20"/>
  <c r="BO198" i="20"/>
  <c r="E234" i="20"/>
  <c r="M234" i="20"/>
  <c r="U234" i="20"/>
  <c r="AC234" i="20"/>
  <c r="AK234" i="20"/>
  <c r="AS234" i="20"/>
  <c r="BA234" i="20"/>
  <c r="BI234" i="20"/>
  <c r="BS234" i="20"/>
  <c r="F234" i="20"/>
  <c r="N234" i="20"/>
  <c r="V234" i="20"/>
  <c r="AD234" i="20"/>
  <c r="AL234" i="20"/>
  <c r="AT234" i="20"/>
  <c r="BB234" i="20"/>
  <c r="BJ234" i="20"/>
  <c r="AE234" i="20"/>
  <c r="K198" i="20"/>
  <c r="AA198" i="20"/>
  <c r="AY198" i="20"/>
  <c r="O234" i="20"/>
  <c r="AU234" i="20"/>
  <c r="BQ196" i="20"/>
  <c r="S198" i="20"/>
  <c r="AI198" i="20"/>
  <c r="AQ198" i="20"/>
  <c r="BG198" i="20"/>
  <c r="BP198" i="20"/>
  <c r="H234" i="20"/>
  <c r="BT196" i="20"/>
  <c r="D198" i="20"/>
  <c r="L198" i="20"/>
  <c r="T198" i="20"/>
  <c r="AB198" i="20"/>
  <c r="AJ198" i="20"/>
  <c r="AR198" i="20"/>
  <c r="AZ198" i="20"/>
  <c r="BH198" i="20"/>
  <c r="BR198" i="20"/>
  <c r="I234" i="20"/>
  <c r="Q234" i="20"/>
  <c r="Y234" i="20"/>
  <c r="AG234" i="20"/>
  <c r="AO234" i="20"/>
  <c r="AW234" i="20"/>
  <c r="BE234" i="20"/>
  <c r="BM234" i="20"/>
  <c r="G234" i="20"/>
  <c r="BC234" i="20"/>
  <c r="AM234" i="20"/>
  <c r="F198" i="20"/>
  <c r="V198" i="20"/>
  <c r="AL198" i="20"/>
  <c r="BB198" i="20"/>
  <c r="BJ198" i="20"/>
  <c r="S234" i="20"/>
  <c r="AI234" i="20"/>
  <c r="AY234" i="20"/>
  <c r="BP234" i="20"/>
  <c r="BN197" i="20"/>
  <c r="W234" i="20"/>
  <c r="BK234" i="20"/>
  <c r="N198" i="20"/>
  <c r="AD198" i="20"/>
  <c r="AT198" i="20"/>
  <c r="K234" i="20"/>
  <c r="AA234" i="20"/>
  <c r="AQ234" i="20"/>
  <c r="BG234" i="20"/>
  <c r="G198" i="20"/>
  <c r="O198" i="20"/>
  <c r="W198" i="20"/>
  <c r="AE198" i="20"/>
  <c r="AM198" i="20"/>
  <c r="AU198" i="20"/>
  <c r="BC198" i="20"/>
  <c r="BK198" i="20"/>
  <c r="E198" i="20"/>
  <c r="M198" i="20"/>
  <c r="U198" i="20"/>
  <c r="AC198" i="20"/>
  <c r="AK198" i="20"/>
  <c r="AS198" i="20"/>
  <c r="BA198" i="20"/>
  <c r="BI198" i="20"/>
  <c r="D234" i="20"/>
  <c r="L234" i="20"/>
  <c r="T234" i="20"/>
  <c r="AB234" i="20"/>
  <c r="AJ234" i="20"/>
  <c r="AR234" i="20"/>
  <c r="AZ234" i="20"/>
  <c r="BH234" i="20"/>
  <c r="BR234" i="20"/>
  <c r="BN196" i="20"/>
  <c r="BQ197" i="20"/>
  <c r="BQ198" i="20" s="1"/>
  <c r="BT197" i="20"/>
  <c r="G9" i="5"/>
  <c r="G10" i="5" s="1"/>
  <c r="G11" i="5" s="1"/>
  <c r="G12" i="5" s="1"/>
  <c r="G13" i="5" s="1"/>
  <c r="E51" i="5"/>
  <c r="D51" i="5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D165" i="3"/>
  <c r="E48" i="15"/>
  <c r="D48" i="15"/>
  <c r="E48" i="17"/>
  <c r="D48" i="17"/>
  <c r="E50" i="7"/>
  <c r="E106" i="4"/>
  <c r="E165" i="3"/>
  <c r="F129" i="3"/>
  <c r="D50" i="7"/>
  <c r="D106" i="4"/>
  <c r="D62" i="8"/>
  <c r="D54" i="9"/>
  <c r="D48" i="14"/>
  <c r="D49" i="6"/>
  <c r="E102" i="11"/>
  <c r="E46" i="18"/>
  <c r="E38" i="18"/>
  <c r="E30" i="18"/>
  <c r="E25" i="18"/>
  <c r="E21" i="18"/>
  <c r="E47" i="12"/>
  <c r="E39" i="12"/>
  <c r="E31" i="12"/>
  <c r="E26" i="12"/>
  <c r="E22" i="12"/>
  <c r="E41" i="6"/>
  <c r="E33" i="6"/>
  <c r="E25" i="6"/>
  <c r="E21" i="6"/>
  <c r="E17" i="6"/>
  <c r="E50" i="19"/>
  <c r="E42" i="19"/>
  <c r="E34" i="19"/>
  <c r="E27" i="19"/>
  <c r="E23" i="19"/>
  <c r="E19" i="19"/>
  <c r="E47" i="16"/>
  <c r="E39" i="16"/>
  <c r="E31" i="16"/>
  <c r="E26" i="16"/>
  <c r="E22" i="16"/>
  <c r="E40" i="6"/>
  <c r="E49" i="19"/>
  <c r="E41" i="19"/>
  <c r="E33" i="19"/>
  <c r="E44" i="18"/>
  <c r="E36" i="18"/>
  <c r="E28" i="18"/>
  <c r="E24" i="18"/>
  <c r="E20" i="18"/>
  <c r="E45" i="12"/>
  <c r="E37" i="12"/>
  <c r="E29" i="12"/>
  <c r="E25" i="12"/>
  <c r="E21" i="12"/>
  <c r="E47" i="6"/>
  <c r="E39" i="6"/>
  <c r="E31" i="6"/>
  <c r="E24" i="6"/>
  <c r="E20" i="6"/>
  <c r="E16" i="6"/>
  <c r="E48" i="19"/>
  <c r="E40" i="19"/>
  <c r="E32" i="19"/>
  <c r="E26" i="19"/>
  <c r="E22" i="19"/>
  <c r="E18" i="19"/>
  <c r="E45" i="16"/>
  <c r="E37" i="16"/>
  <c r="E29" i="16"/>
  <c r="E25" i="16"/>
  <c r="E21" i="16"/>
  <c r="E50" i="18"/>
  <c r="E42" i="18"/>
  <c r="E34" i="18"/>
  <c r="E27" i="18"/>
  <c r="E23" i="18"/>
  <c r="E19" i="18"/>
  <c r="E51" i="12"/>
  <c r="E43" i="12"/>
  <c r="E35" i="12"/>
  <c r="E28" i="12"/>
  <c r="E24" i="12"/>
  <c r="E20" i="12"/>
  <c r="E45" i="6"/>
  <c r="E37" i="6"/>
  <c r="E29" i="6"/>
  <c r="E23" i="6"/>
  <c r="E19" i="6"/>
  <c r="E15" i="6"/>
  <c r="E46" i="19"/>
  <c r="E38" i="19"/>
  <c r="E30" i="19"/>
  <c r="E25" i="19"/>
  <c r="E21" i="19"/>
  <c r="E51" i="16"/>
  <c r="E43" i="16"/>
  <c r="E35" i="16"/>
  <c r="E28" i="16"/>
  <c r="E24" i="16"/>
  <c r="E20" i="16"/>
  <c r="E48" i="18"/>
  <c r="E40" i="18"/>
  <c r="E32" i="18"/>
  <c r="E26" i="18"/>
  <c r="E22" i="18"/>
  <c r="E49" i="12"/>
  <c r="E41" i="12"/>
  <c r="E33" i="12"/>
  <c r="E27" i="12"/>
  <c r="E23" i="12"/>
  <c r="E43" i="6"/>
  <c r="E35" i="6"/>
  <c r="E27" i="6"/>
  <c r="E22" i="6"/>
  <c r="E44" i="19"/>
  <c r="E36" i="19"/>
  <c r="E28" i="19"/>
  <c r="E24" i="19"/>
  <c r="E20" i="19"/>
  <c r="E49" i="16"/>
  <c r="E41" i="16"/>
  <c r="E33" i="16"/>
  <c r="E27" i="16"/>
  <c r="E23" i="16"/>
  <c r="E51" i="19"/>
  <c r="E43" i="19"/>
  <c r="BT198" i="20" l="1"/>
  <c r="D52" i="18"/>
  <c r="E52" i="18"/>
  <c r="E53" i="16"/>
  <c r="E53" i="12"/>
  <c r="BN198" i="20"/>
  <c r="E49" i="6"/>
  <c r="E5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PASBAG</author>
  </authors>
  <commentList>
    <comment ref="L13" authorId="0" shapeId="0" xr:uid="{82CA064C-A2FF-4E16-9404-94C7935CD861}">
      <text>
        <r>
          <rPr>
            <b/>
            <sz val="8"/>
            <color indexed="81"/>
            <rFont val="Tahoma"/>
            <family val="2"/>
          </rPr>
          <t>PASBAG:</t>
        </r>
        <r>
          <rPr>
            <sz val="8"/>
            <color indexed="81"/>
            <rFont val="Tahoma"/>
            <family val="2"/>
          </rPr>
          <t xml:space="preserve">
Y.C part cantonale</t>
        </r>
      </text>
    </comment>
  </commentList>
</comments>
</file>

<file path=xl/sharedStrings.xml><?xml version="1.0" encoding="utf-8"?>
<sst xmlns="http://schemas.openxmlformats.org/spreadsheetml/2006/main" count="2698" uniqueCount="354">
  <si>
    <t>lors de l'AP
Bud 2008</t>
  </si>
  <si>
    <t>lors de l'AP
Cpts 2007</t>
  </si>
  <si>
    <t>No</t>
  </si>
  <si>
    <t>Communes</t>
  </si>
  <si>
    <t>Coeff.</t>
  </si>
  <si>
    <t>Index.</t>
  </si>
  <si>
    <t>Taux
pondéré</t>
  </si>
  <si>
    <t>District de Conches</t>
  </si>
  <si>
    <t>Bellwald</t>
  </si>
  <si>
    <t>Binn</t>
  </si>
  <si>
    <t>Blitzingen (bis 01.01.2017)</t>
  </si>
  <si>
    <t>Fiesch</t>
  </si>
  <si>
    <t>Fieschertal</t>
  </si>
  <si>
    <t>Lax</t>
  </si>
  <si>
    <t>Goms (01.01.2017)</t>
  </si>
  <si>
    <t xml:space="preserve"> </t>
  </si>
  <si>
    <t>Niederwald (bis 01.01.2017)</t>
  </si>
  <si>
    <t>Obergesteln</t>
  </si>
  <si>
    <t>Obergoms (01.01.2009)</t>
  </si>
  <si>
    <t>Oberwald</t>
  </si>
  <si>
    <t>Reckingen</t>
  </si>
  <si>
    <t>Ritzingen</t>
  </si>
  <si>
    <t>Selkingen</t>
  </si>
  <si>
    <t>Ulrichen</t>
  </si>
  <si>
    <t>District de Rarogne or.</t>
  </si>
  <si>
    <t>Betten</t>
  </si>
  <si>
    <t>Bettmeralp (01.01.2014)</t>
  </si>
  <si>
    <t>Bister</t>
  </si>
  <si>
    <t>Bitsch</t>
  </si>
  <si>
    <t>Filet</t>
  </si>
  <si>
    <t>Grengiols</t>
  </si>
  <si>
    <t>Martisberg</t>
  </si>
  <si>
    <t>Mörel</t>
  </si>
  <si>
    <t>Mörel - Filet (01.01.2009)</t>
  </si>
  <si>
    <t>District de Brigue</t>
  </si>
  <si>
    <t>Birgisch</t>
  </si>
  <si>
    <t>Brig/Glis</t>
  </si>
  <si>
    <t>Eggerberg</t>
  </si>
  <si>
    <t>Mund</t>
  </si>
  <si>
    <t>Naters</t>
  </si>
  <si>
    <t>Ried-Brig</t>
  </si>
  <si>
    <t>Simplon</t>
  </si>
  <si>
    <t>Termen</t>
  </si>
  <si>
    <t>Zwischbergen</t>
  </si>
  <si>
    <t>District de Viège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</si>
  <si>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</si>
  <si>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</si>
  <si>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</si>
  <si>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</si>
  <si>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</si>
  <si>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</si>
  <si>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</si>
  <si>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</si>
  <si>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</si>
  <si>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</si>
  <si>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</si>
  <si>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</t>
  </si>
  <si>
    <t>Staldenried</t>
  </si>
  <si>
    <t>Täsch</t>
  </si>
  <si>
    <t>Törbel</t>
  </si>
  <si>
    <t>Visp</t>
  </si>
  <si>
    <t>Visperterminen</t>
  </si>
  <si>
    <t>Zeneggen</t>
  </si>
  <si>
    <t>Zermatt</t>
  </si>
  <si>
    <t>District de Rarogne occ.</t>
  </si>
  <si>
    <t>Ausserberg</t>
  </si>
  <si>
    <t>Blatten</t>
  </si>
  <si>
    <t>Bürchen</t>
  </si>
  <si>
    <t>Eischoll</t>
  </si>
  <si>
    <t>Ferden</t>
  </si>
  <si>
    <t>Hohtenn</t>
  </si>
  <si>
    <t>Kippel</t>
  </si>
  <si>
    <t>Niedergesteln</t>
  </si>
  <si>
    <t>Raron</t>
  </si>
  <si>
    <t>Steg</t>
  </si>
  <si>
    <t>Steg-Hohtenn (01.01.2009)</t>
  </si>
  <si>
    <t>Unterbäch</t>
  </si>
  <si>
    <t>Wiler</t>
  </si>
  <si>
    <t>District de Loèche</t>
  </si>
  <si>
    <t>Agarn</t>
  </si>
  <si>
    <t>Albinen</t>
  </si>
  <si>
    <t>Bratsch</t>
  </si>
  <si>
    <t>Ergisch</t>
  </si>
  <si>
    <t>Erschmatt</t>
  </si>
  <si>
    <t>Feschel</t>
  </si>
  <si>
    <t>Gampel</t>
  </si>
  <si>
    <t>Gampel-Bratsch (01.01.2009)</t>
  </si>
  <si>
    <t xml:space="preserve">Guttet </t>
  </si>
  <si>
    <t>Guttet-Feschel (01.10.2000)</t>
  </si>
  <si>
    <t>Inden</t>
  </si>
  <si>
    <t>Leuk</t>
  </si>
  <si>
    <t>Leukerbad</t>
  </si>
  <si>
    <t>Oberems</t>
  </si>
  <si>
    <t>Salgesch</t>
  </si>
  <si>
    <t>Turtmann-Untermens</t>
  </si>
  <si>
    <t>Unterems</t>
  </si>
  <si>
    <t>Varen</t>
  </si>
  <si>
    <t>District de Sierre</t>
  </si>
  <si>
    <t>Ayer</t>
  </si>
  <si>
    <t>Chalais</t>
  </si>
  <si>
    <t>Chandolin</t>
  </si>
  <si>
    <t>Chermignon</t>
  </si>
  <si>
    <t>Chippis</t>
  </si>
  <si>
    <t>Grimentz</t>
  </si>
  <si>
    <t>Grône</t>
  </si>
  <si>
    <t>Icogne</t>
  </si>
  <si>
    <t>Lens</t>
  </si>
  <si>
    <t>Miège</t>
  </si>
  <si>
    <t>Mollens</t>
  </si>
  <si>
    <t>Montana</t>
  </si>
  <si>
    <t>Randogne</t>
  </si>
  <si>
    <t>Crans-Montana</t>
  </si>
  <si>
    <t>St-Jean</t>
  </si>
  <si>
    <t>St-Léonard</t>
  </si>
  <si>
    <t>St-Luc</t>
  </si>
  <si>
    <t>Sierre</t>
  </si>
  <si>
    <t>Venthône</t>
  </si>
  <si>
    <t>Noble-Contrée (01.01.2021)</t>
  </si>
  <si>
    <t>Veyras</t>
  </si>
  <si>
    <t>Vissoie</t>
  </si>
  <si>
    <t>Anniviers (01.01.2009)</t>
  </si>
  <si>
    <t>District d'Hérens</t>
  </si>
  <si>
    <t>Agettes</t>
  </si>
  <si>
    <t>Ayent</t>
  </si>
  <si>
    <t>Evolène</t>
  </si>
  <si>
    <t>Hérémence</t>
  </si>
  <si>
    <t>Mase</t>
  </si>
  <si>
    <t>Nax</t>
  </si>
  <si>
    <t>Mont-Noble (01.01.2011)</t>
  </si>
  <si>
    <t>St-Martin</t>
  </si>
  <si>
    <t>Vernamiège</t>
  </si>
  <si>
    <t>Vex</t>
  </si>
  <si>
    <t>District de Sion</t>
  </si>
  <si>
    <t>Arbaz</t>
  </si>
  <si>
    <t>Grimisuat</t>
  </si>
  <si>
    <t>Salins</t>
  </si>
  <si>
    <t>Savièse</t>
  </si>
  <si>
    <t>Sion</t>
  </si>
  <si>
    <t>Veysonnaz</t>
  </si>
  <si>
    <t>District de Conthey</t>
  </si>
  <si>
    <t>Ardon</t>
  </si>
  <si>
    <t>Chamoson</t>
  </si>
  <si>
    <t>Conthey</t>
  </si>
  <si>
    <t>Nendaz</t>
  </si>
  <si>
    <t>Vétroz</t>
  </si>
  <si>
    <t>District de Martigny</t>
  </si>
  <si>
    <t>Bovernier</t>
  </si>
  <si>
    <t>Charrat</t>
  </si>
  <si>
    <t>Fully</t>
  </si>
  <si>
    <t>Isérables</t>
  </si>
  <si>
    <t>Leytron</t>
  </si>
  <si>
    <t>Martigny-Combe</t>
  </si>
  <si>
    <t>Martigny</t>
  </si>
  <si>
    <t>Riddes</t>
  </si>
  <si>
    <t>Saillon</t>
  </si>
  <si>
    <t>Saxon</t>
  </si>
  <si>
    <t>Trient</t>
  </si>
  <si>
    <t>District d'Entremont</t>
  </si>
  <si>
    <t>Bagnes</t>
  </si>
  <si>
    <t>Val de Bagnes (01.01.2021)</t>
  </si>
  <si>
    <t>Bourg-St.Pierre</t>
  </si>
  <si>
    <t>Liddes</t>
  </si>
  <si>
    <t>Orsières</t>
  </si>
  <si>
    <t>Sembrancher</t>
  </si>
  <si>
    <t>Vollèges</t>
  </si>
  <si>
    <t>District de St-Maurice</t>
  </si>
  <si>
    <t xml:space="preserve">  </t>
  </si>
  <si>
    <t>Collonges</t>
  </si>
  <si>
    <t>Dorénaz</t>
  </si>
  <si>
    <t>Evionnaz</t>
  </si>
  <si>
    <t>Finhaut</t>
  </si>
  <si>
    <t>Massongex</t>
  </si>
  <si>
    <t>Mex</t>
  </si>
  <si>
    <t>St-Maurice</t>
  </si>
  <si>
    <t>Salvan</t>
  </si>
  <si>
    <t>Vernayaz</t>
  </si>
  <si>
    <t>Vérossaz</t>
  </si>
  <si>
    <t>District de Monthey</t>
  </si>
  <si>
    <t>Champéry</t>
  </si>
  <si>
    <t>Collombey-Muraz</t>
  </si>
  <si>
    <t>Monthey</t>
  </si>
  <si>
    <t>Port-Valais</t>
  </si>
  <si>
    <t>St-Gingolph</t>
  </si>
  <si>
    <t>Troistorrents</t>
  </si>
  <si>
    <t>Val d'Illiez</t>
  </si>
  <si>
    <t>Vionnaz</t>
  </si>
  <si>
    <t>Vouvry</t>
  </si>
  <si>
    <t>Total</t>
  </si>
  <si>
    <t>Nbre de Municipalités</t>
  </si>
  <si>
    <t>Moyenne</t>
  </si>
  <si>
    <t>Nbre de Mun coeff 1.0</t>
  </si>
  <si>
    <t>Nbre de Mun coeff 1.05</t>
  </si>
  <si>
    <t>Nbre de Mun coeff 1.1</t>
  </si>
  <si>
    <t>Nbre de Mun coeff 1.15</t>
  </si>
  <si>
    <t>Nbre de Mun coeff 1.2</t>
  </si>
  <si>
    <t>Nbre de Mun coeff 1.25</t>
  </si>
  <si>
    <t>Nbre de Mun coeff 1.3</t>
  </si>
  <si>
    <t>Nbre de Mun coeff 1.35</t>
  </si>
  <si>
    <t>Nbre de Mun coeff 1.4</t>
  </si>
  <si>
    <t>Nbre de Mun coeff 1.45</t>
  </si>
  <si>
    <t>Nbre de Mun coeff 1.5</t>
  </si>
  <si>
    <t>Total général</t>
  </si>
  <si>
    <t>Personnel</t>
  </si>
  <si>
    <t>Chiens</t>
  </si>
  <si>
    <t>Grafschaft</t>
  </si>
  <si>
    <t>Blitzingen</t>
  </si>
  <si>
    <t xml:space="preserve">Ernen </t>
  </si>
  <si>
    <t xml:space="preserve">Münster-Geschinen </t>
  </si>
  <si>
    <t>Goms</t>
  </si>
  <si>
    <t>Niederwald</t>
  </si>
  <si>
    <t>Reckingen-Gluringen</t>
  </si>
  <si>
    <t>Bettmeralp</t>
  </si>
  <si>
    <t>Mörel-Filet (01.01.2009)</t>
  </si>
  <si>
    <t xml:space="preserve">Riederalp </t>
  </si>
  <si>
    <t xml:space="preserve">Guttet-Feschel </t>
  </si>
  <si>
    <t>Turtmann - Unterems</t>
  </si>
  <si>
    <t>St- Léonard</t>
  </si>
  <si>
    <t>Noble-Contrée</t>
  </si>
  <si>
    <t>Mont-Noble</t>
  </si>
  <si>
    <t>Val de Bagnes</t>
  </si>
  <si>
    <t>Bourg-St-Pierre</t>
  </si>
  <si>
    <t>Communes valaisannes</t>
  </si>
  <si>
    <t>Taux</t>
  </si>
  <si>
    <t>Rang</t>
  </si>
  <si>
    <t>pondéré</t>
  </si>
  <si>
    <t>Obergoms</t>
  </si>
  <si>
    <t xml:space="preserve">Steg-Hohtenn </t>
  </si>
  <si>
    <t xml:space="preserve">Mörel - Filet </t>
  </si>
  <si>
    <t>Riederalp</t>
  </si>
  <si>
    <t>Anniviers</t>
  </si>
  <si>
    <t>Gampel-Bratsch</t>
  </si>
  <si>
    <t>Guttet-Feschel</t>
  </si>
  <si>
    <t>Nbre de mun. coeff 1.0</t>
  </si>
  <si>
    <t>Nbre de mun. index 176%</t>
  </si>
  <si>
    <t>Nbre de mun. coeff 1.05</t>
  </si>
  <si>
    <t>Nbre de mun. index 173%</t>
  </si>
  <si>
    <t>Nbre de mun. coeff 1.1</t>
  </si>
  <si>
    <t>Nbre de mun. index 171%</t>
  </si>
  <si>
    <t>Nbre de mun. coeff 1.15</t>
  </si>
  <si>
    <t>Nbre de mun. index 170%</t>
  </si>
  <si>
    <t>Nbre de mun. coeff 1.2</t>
  </si>
  <si>
    <t>Nbre de mun. index 168%</t>
  </si>
  <si>
    <t>Nbre de mun. coeff 1.25</t>
  </si>
  <si>
    <t>Nbre de mun. index 166%</t>
  </si>
  <si>
    <t>Nbre de mun. coeff 1.3</t>
  </si>
  <si>
    <t>Nbre de mun. index 165%</t>
  </si>
  <si>
    <t>Nbre de mun. coeff 1.35</t>
  </si>
  <si>
    <t>Nbre de mun. index 163%</t>
  </si>
  <si>
    <t>Nbre de mun. coeff 1.4</t>
  </si>
  <si>
    <t>Nbre de mun. index 161%</t>
  </si>
  <si>
    <t>Nbre de mun. coeff 1.45</t>
  </si>
  <si>
    <t>Nbre de mun. index 160%</t>
  </si>
  <si>
    <t>Nbre de mun. coeff 1.5</t>
  </si>
  <si>
    <t>Nbre de mun. index 158%</t>
  </si>
  <si>
    <t>Nbre de mun. index 156%</t>
  </si>
  <si>
    <t>Nbre de mun. index 155%</t>
  </si>
  <si>
    <t>Nbre de mun. index 153%</t>
  </si>
  <si>
    <t>Nbre de mun. index 151%</t>
  </si>
  <si>
    <t>Nbre de mun. index 150%</t>
  </si>
  <si>
    <t>Nbre de mun. index 148%</t>
  </si>
  <si>
    <t>Nbre de mun. index 146%</t>
  </si>
  <si>
    <t>Nbre de mun. index 145%</t>
  </si>
  <si>
    <t>Nbre de mun. index 143%</t>
  </si>
  <si>
    <t>Nbre de mun. index 141%</t>
  </si>
  <si>
    <t>Nbre de mun. index 140%</t>
  </si>
  <si>
    <t>Nbre de mun. index 138%</t>
  </si>
  <si>
    <t>Nbre de mun. index 136%</t>
  </si>
  <si>
    <t>Nbre de mun. index 135%</t>
  </si>
  <si>
    <t>Nbre de mun. index 133%</t>
  </si>
  <si>
    <t>Nbre de mun. index 130%</t>
  </si>
  <si>
    <t>Nbre de mun. index 128%</t>
  </si>
  <si>
    <t>Nbre de mun. index 125%</t>
  </si>
  <si>
    <t>Nbre de mun. index 120%</t>
  </si>
  <si>
    <t>Nbre de mun. index 115%</t>
  </si>
  <si>
    <t>Nbre de mun. index 110%</t>
  </si>
  <si>
    <t>Nbre de mun. index 105%</t>
  </si>
  <si>
    <t>Nbre de mun. index 100%</t>
  </si>
  <si>
    <t>Communes du Valais germanophone</t>
  </si>
  <si>
    <t>Steg-Hohtenn</t>
  </si>
  <si>
    <t xml:space="preserve">Bettmeralp </t>
  </si>
  <si>
    <t>Communes du district de Conches</t>
  </si>
  <si>
    <t>Ernen</t>
  </si>
  <si>
    <t>Mörel - Filet</t>
  </si>
  <si>
    <t>Communes du district de Brigue</t>
  </si>
  <si>
    <t>Communes du district de Viège</t>
  </si>
  <si>
    <t>Communes du district de Loèche</t>
  </si>
  <si>
    <t>Communes du Valais romand</t>
  </si>
  <si>
    <t xml:space="preserve">Val de Bagnes </t>
  </si>
  <si>
    <t xml:space="preserve">Anniviers </t>
  </si>
  <si>
    <t xml:space="preserve">Mont-Noble </t>
  </si>
  <si>
    <t>Communes du district de Sierre</t>
  </si>
  <si>
    <t>Communes du district d'Hérens</t>
  </si>
  <si>
    <t>Communes du district de Sion</t>
  </si>
  <si>
    <t>Communes du district de Conthey</t>
  </si>
  <si>
    <t>Communes du district de Martigny</t>
  </si>
  <si>
    <t xml:space="preserve">Communes du district d'Entremont </t>
  </si>
  <si>
    <t>Communes du district de St-Maurice</t>
  </si>
  <si>
    <t>Communes du district de Monthey</t>
  </si>
  <si>
    <t>COEFFICIENTS ET INDEXATIONS</t>
  </si>
  <si>
    <r>
      <t xml:space="preserve">2008
</t>
    </r>
    <r>
      <rPr>
        <b/>
        <sz val="8"/>
        <rFont val="Arial Narrow"/>
        <family val="2"/>
      </rPr>
      <t>Bud 2008/Cpts 2007</t>
    </r>
  </si>
  <si>
    <r>
      <t xml:space="preserve">Ausserbinn </t>
    </r>
    <r>
      <rPr>
        <i/>
        <sz val="7"/>
        <rFont val="Arial Narrow"/>
        <family val="2"/>
      </rPr>
      <t>(Ausserbinn, Ernen, Mühlebach, Steinhaus / 01.10.2004)</t>
    </r>
  </si>
  <si>
    <r>
      <t>Grafschaft</t>
    </r>
    <r>
      <rPr>
        <i/>
        <sz val="7"/>
        <rFont val="Arial Narrow"/>
        <family val="2"/>
      </rPr>
      <t xml:space="preserve"> (Biel, Ritzingen, Selkingen / 01.10.2000) (bis 01.01.2017)</t>
    </r>
  </si>
  <si>
    <r>
      <t xml:space="preserve">Ernen </t>
    </r>
    <r>
      <rPr>
        <i/>
        <sz val="7"/>
        <rFont val="Arial Narrow"/>
        <family val="2"/>
      </rPr>
      <t>(Ausserbinn, Ernen, Mühlebach, Steinhaus /01.10.2004)</t>
    </r>
  </si>
  <si>
    <r>
      <t xml:space="preserve">Geschinen </t>
    </r>
    <r>
      <rPr>
        <i/>
        <sz val="7"/>
        <rFont val="Arial"/>
        <family val="2"/>
      </rPr>
      <t>(Münster-Geschinen / 01.10.2004)</t>
    </r>
  </si>
  <si>
    <r>
      <t>Gluringen</t>
    </r>
    <r>
      <rPr>
        <i/>
        <sz val="7"/>
        <rFont val="Arial"/>
        <family val="2"/>
      </rPr>
      <t xml:space="preserve"> (Reckingen, Gluringen / 01.10.2004)</t>
    </r>
  </si>
  <si>
    <r>
      <t>Mühlebach</t>
    </r>
    <r>
      <rPr>
        <i/>
        <sz val="7"/>
        <rFont val="Arial"/>
        <family val="2"/>
      </rPr>
      <t xml:space="preserve"> (Ausserbinn, Ernen, Mühlebach, Steinhaus / 01.10.2004)</t>
    </r>
  </si>
  <si>
    <r>
      <t>Münster-Geschinen</t>
    </r>
    <r>
      <rPr>
        <i/>
        <sz val="7"/>
        <rFont val="Arial"/>
        <family val="2"/>
      </rPr>
      <t xml:space="preserve"> (Münster, Geschinen / 01.10.2004) (bis 01.01.2017)</t>
    </r>
  </si>
  <si>
    <r>
      <t>Reckingen-Gluringen</t>
    </r>
    <r>
      <rPr>
        <i/>
        <sz val="7"/>
        <rFont val="Arial"/>
        <family val="2"/>
      </rPr>
      <t xml:space="preserve"> (Reckingen, Gluringen / 01.10.2004) (bis 01.01.2017)</t>
    </r>
  </si>
  <si>
    <r>
      <t>Steinhaus</t>
    </r>
    <r>
      <rPr>
        <i/>
        <sz val="7"/>
        <rFont val="Arial"/>
        <family val="2"/>
      </rPr>
      <t xml:space="preserve"> (Ausserbinn, Ernen, Mühlebach, Steinhaus / 01.10.2004)</t>
    </r>
  </si>
  <si>
    <r>
      <t>Goppisberg</t>
    </r>
    <r>
      <rPr>
        <i/>
        <sz val="7"/>
        <rFont val="Arial Narrow"/>
        <family val="2"/>
      </rPr>
      <t xml:space="preserve"> (Greich, Goppisberg, Ried-Mörel / 01.11.2003)</t>
    </r>
  </si>
  <si>
    <r>
      <t>Greich</t>
    </r>
    <r>
      <rPr>
        <i/>
        <sz val="7"/>
        <rFont val="Arial Narrow"/>
        <family val="2"/>
      </rPr>
      <t xml:space="preserve"> (Greich, Goppisberg, Ried-Mörel / 01.11.2003)</t>
    </r>
  </si>
  <si>
    <r>
      <t>Riederalp</t>
    </r>
    <r>
      <rPr>
        <i/>
        <sz val="7"/>
        <rFont val="Arial Narrow"/>
        <family val="2"/>
      </rPr>
      <t xml:space="preserve"> (Greich, Goppisberg, Ried-Mörel / 01.11.2003)</t>
    </r>
  </si>
  <si>
    <t>Actualisé, le 6 mars 2025 / LS</t>
  </si>
  <si>
    <t>IMPOT PERSONNEL ET IMPOT SUR LES CHIENS</t>
  </si>
  <si>
    <t>District de Rarogne occidental</t>
  </si>
  <si>
    <t>District de Rarogne oriental</t>
  </si>
  <si>
    <t>-</t>
  </si>
  <si>
    <t>§</t>
  </si>
  <si>
    <t>Gemeinden mit Index. 176%</t>
  </si>
  <si>
    <t>Gemeinden mit Index. 173%</t>
  </si>
  <si>
    <t>Gemeinden mit Index. 171%</t>
  </si>
  <si>
    <t>Gemeinden mit Index. 170%</t>
  </si>
  <si>
    <t>Gemeinden mit Index. 168%</t>
  </si>
  <si>
    <t>Gemeinden mit Index. 166%</t>
  </si>
  <si>
    <t>Gemeinden mit Index. 165%</t>
  </si>
  <si>
    <t>Gemeinden mit Index. 163%</t>
  </si>
  <si>
    <t>Gemeinden mit Index. 161%</t>
  </si>
  <si>
    <t>Gemeinden mit Index. 160%</t>
  </si>
  <si>
    <t>Gemeinden mit Index. 158%</t>
  </si>
  <si>
    <t>Gemeinden mit Index. 156%</t>
  </si>
  <si>
    <t>Gemeinden mit Index. 155%</t>
  </si>
  <si>
    <t>Gemeinden mit Index. 153%</t>
  </si>
  <si>
    <t>Gemeinden mit Index. 151%</t>
  </si>
  <si>
    <t>Gemeinden mit Index. 150%</t>
  </si>
  <si>
    <t>Gemeinden mit Index. 148%</t>
  </si>
  <si>
    <t>Gemeinden mit Index. 146%</t>
  </si>
  <si>
    <t>Gemeinden mit Index. 145%</t>
  </si>
  <si>
    <t>Gemeinden mit Index. 143%</t>
  </si>
  <si>
    <t>Gemeinden mit Index. 141%</t>
  </si>
  <si>
    <t>Gemeinden mit Index. 140%</t>
  </si>
  <si>
    <t>Gemeinden mit Index. 138%</t>
  </si>
  <si>
    <t>Gemeinden mit Index. 136%</t>
  </si>
  <si>
    <t>Gemeinden mit Index. 135%</t>
  </si>
  <si>
    <t>Gemeinden mit Index. 133%</t>
  </si>
  <si>
    <t>Gemeinden mit Index. 130%</t>
  </si>
  <si>
    <t>Gemeinden mit Index. 128%</t>
  </si>
  <si>
    <t>Gemeinden mit Index. 125%</t>
  </si>
  <si>
    <t>Gemeinden mit Index. 120%</t>
  </si>
  <si>
    <t>Gemeinden mit Index. 115%</t>
  </si>
  <si>
    <t>Gemeinden mit Index. 110%</t>
  </si>
  <si>
    <t>Gemeinden mit Index. 105%</t>
  </si>
  <si>
    <t>Gemeinden mit Index. 100%</t>
  </si>
  <si>
    <t>Communes du district de Rarogne oriental</t>
  </si>
  <si>
    <t>Communes du district de Rarogne 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</si>
</sst>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 * #,##0.00_ ;_ * \-#,##0.00_ ;_ * &quot;-&quot;??_ ;_ @_ "/>
    <numFmt numFmtId="166" formatCode="0.0000"/>
    <numFmt numFmtId="167" formatCode="0.000000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9"/>
      <color indexed="46"/>
      <name val="Arial Narrow"/>
      <family val="2"/>
    </font>
    <font>
      <sz val="9"/>
      <color indexed="46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3" fillId="0" borderId="22" xfId="42" applyFont="1" applyBorder="1" applyAlignment="1">
      <alignment horizontal="center" vertical="center"/>
    </xf>
    <xf numFmtId="0" fontId="23" fillId="0" borderId="23" xfId="42" applyFont="1" applyBorder="1" applyAlignment="1">
      <alignment vertical="center"/>
    </xf>
    <xf numFmtId="0" fontId="23" fillId="0" borderId="24" xfId="42" applyFont="1" applyBorder="1" applyAlignment="1">
      <alignment vertical="center"/>
    </xf>
    <xf numFmtId="0" fontId="23" fillId="0" borderId="25" xfId="42" applyFont="1" applyBorder="1" applyAlignment="1">
      <alignment horizontal="center" vertical="center"/>
    </xf>
    <xf numFmtId="9" fontId="23" fillId="0" borderId="26" xfId="42" applyNumberFormat="1" applyFont="1" applyBorder="1" applyAlignment="1">
      <alignment horizontal="center" vertical="center"/>
    </xf>
    <xf numFmtId="164" fontId="23" fillId="0" borderId="27" xfId="0" applyNumberFormat="1" applyFont="1" applyBorder="1" applyAlignment="1">
      <alignment horizontal="center"/>
    </xf>
    <xf numFmtId="1" fontId="23" fillId="0" borderId="28" xfId="0" applyNumberFormat="1" applyFont="1" applyBorder="1" applyAlignment="1">
      <alignment horizontal="center"/>
    </xf>
    <xf numFmtId="0" fontId="23" fillId="0" borderId="29" xfId="42" applyFont="1" applyBorder="1" applyAlignment="1">
      <alignment horizontal="center" vertical="center"/>
    </xf>
    <xf numFmtId="9" fontId="23" fillId="0" borderId="30" xfId="42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/>
    </xf>
    <xf numFmtId="1" fontId="23" fillId="0" borderId="31" xfId="0" applyNumberFormat="1" applyFont="1" applyBorder="1" applyAlignment="1">
      <alignment horizontal="center"/>
    </xf>
    <xf numFmtId="0" fontId="23" fillId="33" borderId="22" xfId="42" applyFont="1" applyFill="1" applyBorder="1" applyAlignment="1">
      <alignment horizontal="center" vertical="center"/>
    </xf>
    <xf numFmtId="0" fontId="23" fillId="33" borderId="23" xfId="42" applyFont="1" applyFill="1" applyBorder="1" applyAlignment="1">
      <alignment vertical="center"/>
    </xf>
    <xf numFmtId="0" fontId="23" fillId="33" borderId="24" xfId="42" applyFont="1" applyFill="1" applyBorder="1" applyAlignment="1">
      <alignment vertical="center"/>
    </xf>
    <xf numFmtId="0" fontId="23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/>
    </xf>
    <xf numFmtId="0" fontId="23" fillId="0" borderId="17" xfId="42" applyFont="1" applyBorder="1" applyAlignment="1">
      <alignment vertical="center"/>
    </xf>
    <xf numFmtId="0" fontId="23" fillId="0" borderId="18" xfId="42" applyFont="1" applyBorder="1" applyAlignment="1">
      <alignment vertical="center"/>
    </xf>
    <xf numFmtId="0" fontId="23" fillId="0" borderId="32" xfId="42" applyFont="1" applyBorder="1" applyAlignment="1">
      <alignment horizontal="center" vertical="center"/>
    </xf>
    <xf numFmtId="9" fontId="23" fillId="0" borderId="33" xfId="42" applyNumberFormat="1" applyFont="1" applyBorder="1" applyAlignment="1">
      <alignment horizontal="center" vertical="center"/>
    </xf>
    <xf numFmtId="164" fontId="23" fillId="0" borderId="34" xfId="0" applyNumberFormat="1" applyFont="1" applyBorder="1" applyAlignment="1">
      <alignment horizontal="center"/>
    </xf>
    <xf numFmtId="1" fontId="23" fillId="0" borderId="34" xfId="0" applyNumberFormat="1" applyFont="1" applyBorder="1" applyAlignment="1">
      <alignment horizontal="center"/>
    </xf>
    <xf numFmtId="0" fontId="22" fillId="34" borderId="12" xfId="42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18" xfId="42" applyFont="1" applyFill="1" applyBorder="1" applyAlignment="1">
      <alignment horizontal="center" vertical="center"/>
    </xf>
    <xf numFmtId="0" fontId="22" fillId="34" borderId="19" xfId="42" applyFont="1" applyFill="1" applyBorder="1" applyAlignment="1" applyProtection="1">
      <alignment horizontal="center" vertical="center"/>
      <protection locked="0"/>
    </xf>
    <xf numFmtId="0" fontId="22" fillId="34" borderId="20" xfId="42" applyFont="1" applyFill="1" applyBorder="1" applyAlignment="1" applyProtection="1">
      <alignment horizontal="center" vertical="center"/>
      <protection locked="0"/>
    </xf>
    <xf numFmtId="0" fontId="22" fillId="34" borderId="21" xfId="0" applyFont="1" applyFill="1" applyBorder="1" applyAlignment="1">
      <alignment horizontal="center" vertical="center"/>
    </xf>
    <xf numFmtId="0" fontId="23" fillId="35" borderId="35" xfId="42" applyFont="1" applyFill="1" applyBorder="1" applyAlignment="1">
      <alignment vertical="center"/>
    </xf>
    <xf numFmtId="0" fontId="23" fillId="35" borderId="36" xfId="42" applyFont="1" applyFill="1" applyBorder="1" applyAlignment="1">
      <alignment vertical="center"/>
    </xf>
    <xf numFmtId="0" fontId="23" fillId="35" borderId="36" xfId="42" quotePrefix="1" applyFont="1" applyFill="1" applyBorder="1" applyAlignment="1">
      <alignment horizontal="center" vertical="center"/>
    </xf>
    <xf numFmtId="0" fontId="23" fillId="36" borderId="38" xfId="42" applyFont="1" applyFill="1" applyBorder="1" applyAlignment="1">
      <alignment vertical="center"/>
    </xf>
    <xf numFmtId="0" fontId="23" fillId="36" borderId="39" xfId="42" applyFont="1" applyFill="1" applyBorder="1" applyAlignment="1">
      <alignment vertical="center"/>
    </xf>
    <xf numFmtId="0" fontId="23" fillId="36" borderId="40" xfId="42" applyFont="1" applyFill="1" applyBorder="1" applyAlignment="1">
      <alignment vertical="center"/>
    </xf>
    <xf numFmtId="0" fontId="23" fillId="36" borderId="41" xfId="42" applyFont="1" applyFill="1" applyBorder="1" applyAlignment="1">
      <alignment vertical="center"/>
    </xf>
    <xf numFmtId="0" fontId="23" fillId="35" borderId="42" xfId="42" applyFont="1" applyFill="1" applyBorder="1" applyAlignment="1">
      <alignment vertical="center"/>
    </xf>
    <xf numFmtId="0" fontId="23" fillId="35" borderId="36" xfId="42" quotePrefix="1" applyFont="1" applyFill="1" applyBorder="1" applyAlignment="1">
      <alignment horizontal="right" vertical="center"/>
    </xf>
    <xf numFmtId="0" fontId="22" fillId="36" borderId="43" xfId="42" applyFont="1" applyFill="1" applyBorder="1" applyAlignment="1">
      <alignment vertical="center"/>
    </xf>
    <xf numFmtId="0" fontId="23" fillId="35" borderId="35" xfId="42" applyFont="1" applyFill="1" applyBorder="1" applyAlignment="1">
      <alignment horizontal="center" vertical="center"/>
    </xf>
    <xf numFmtId="0" fontId="23" fillId="36" borderId="38" xfId="42" applyFont="1" applyFill="1" applyBorder="1" applyAlignment="1">
      <alignment horizontal="center" vertical="center"/>
    </xf>
    <xf numFmtId="0" fontId="23" fillId="35" borderId="36" xfId="42" applyFont="1" applyFill="1" applyBorder="1" applyAlignment="1">
      <alignment horizontal="center" vertical="center"/>
    </xf>
    <xf numFmtId="0" fontId="23" fillId="36" borderId="39" xfId="42" applyFont="1" applyFill="1" applyBorder="1" applyAlignment="1">
      <alignment horizontal="center" vertical="center"/>
    </xf>
    <xf numFmtId="0" fontId="23" fillId="36" borderId="40" xfId="42" applyFont="1" applyFill="1" applyBorder="1" applyAlignment="1">
      <alignment horizontal="center" vertical="center"/>
    </xf>
    <xf numFmtId="0" fontId="22" fillId="35" borderId="44" xfId="42" applyFont="1" applyFill="1" applyBorder="1" applyAlignment="1">
      <alignment vertical="center"/>
    </xf>
    <xf numFmtId="0" fontId="16" fillId="0" borderId="0" xfId="0" applyFont="1"/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horizontal="center" vertical="center"/>
    </xf>
    <xf numFmtId="9" fontId="23" fillId="0" borderId="26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/>
    </xf>
    <xf numFmtId="9" fontId="23" fillId="0" borderId="30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9" fontId="23" fillId="0" borderId="33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22" fillId="34" borderId="12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9" xfId="0" applyFont="1" applyFill="1" applyBorder="1" applyAlignment="1" applyProtection="1">
      <alignment horizontal="center" vertical="center"/>
      <protection locked="0"/>
    </xf>
    <xf numFmtId="0" fontId="22" fillId="34" borderId="20" xfId="0" applyFont="1" applyFill="1" applyBorder="1" applyAlignment="1" applyProtection="1">
      <alignment horizontal="center" vertical="center"/>
      <protection locked="0"/>
    </xf>
    <xf numFmtId="0" fontId="23" fillId="35" borderId="48" xfId="42" applyFont="1" applyFill="1" applyBorder="1" applyAlignment="1">
      <alignment horizontal="center" vertical="center"/>
    </xf>
    <xf numFmtId="0" fontId="23" fillId="36" borderId="49" xfId="42" applyFont="1" applyFill="1" applyBorder="1" applyAlignment="1">
      <alignment horizontal="center" vertical="center"/>
    </xf>
    <xf numFmtId="0" fontId="23" fillId="35" borderId="48" xfId="42" quotePrefix="1" applyFont="1" applyFill="1" applyBorder="1" applyAlignment="1">
      <alignment horizontal="right" vertical="center"/>
    </xf>
    <xf numFmtId="0" fontId="23" fillId="36" borderId="49" xfId="42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23" fillId="0" borderId="27" xfId="0" applyNumberFormat="1" applyFont="1" applyBorder="1" applyAlignment="1">
      <alignment horizontal="center" vertical="center"/>
    </xf>
    <xf numFmtId="1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164" fontId="23" fillId="0" borderId="34" xfId="0" applyNumberFormat="1" applyFont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35" borderId="50" xfId="42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44" applyFont="1" applyAlignment="1">
      <alignment vertical="center"/>
    </xf>
    <xf numFmtId="0" fontId="25" fillId="0" borderId="0" xfId="44" applyFont="1" applyAlignment="1">
      <alignment horizontal="left"/>
    </xf>
    <xf numFmtId="0" fontId="26" fillId="0" borderId="0" xfId="44" applyFont="1" applyAlignment="1">
      <alignment vertical="center"/>
    </xf>
    <xf numFmtId="9" fontId="26" fillId="0" borderId="0" xfId="44" applyNumberFormat="1" applyFont="1" applyAlignment="1">
      <alignment vertical="center"/>
    </xf>
    <xf numFmtId="0" fontId="27" fillId="37" borderId="0" xfId="44" applyFont="1" applyFill="1" applyAlignment="1">
      <alignment horizontal="center" vertical="center" wrapText="1"/>
    </xf>
    <xf numFmtId="0" fontId="27" fillId="38" borderId="0" xfId="44" applyFont="1" applyFill="1" applyAlignment="1">
      <alignment horizontal="center" vertical="center" wrapText="1"/>
    </xf>
    <xf numFmtId="0" fontId="28" fillId="0" borderId="0" xfId="44" applyFont="1" applyAlignment="1">
      <alignment vertical="center"/>
    </xf>
    <xf numFmtId="0" fontId="26" fillId="0" borderId="0" xfId="44" applyFont="1" applyAlignment="1">
      <alignment horizontal="center" vertical="center"/>
    </xf>
    <xf numFmtId="0" fontId="22" fillId="0" borderId="51" xfId="44" applyFont="1" applyBorder="1" applyAlignment="1">
      <alignment horizontal="center" vertical="center"/>
    </xf>
    <xf numFmtId="0" fontId="22" fillId="0" borderId="52" xfId="44" applyFont="1" applyBorder="1" applyAlignment="1">
      <alignment horizontal="center" vertical="center"/>
    </xf>
    <xf numFmtId="0" fontId="22" fillId="0" borderId="53" xfId="44" applyFont="1" applyBorder="1" applyAlignment="1">
      <alignment horizontal="center" vertical="center"/>
    </xf>
    <xf numFmtId="0" fontId="23" fillId="0" borderId="0" xfId="44" applyFont="1" applyAlignment="1">
      <alignment horizontal="center" vertical="center"/>
    </xf>
    <xf numFmtId="0" fontId="22" fillId="0" borderId="56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/>
    </xf>
    <xf numFmtId="0" fontId="22" fillId="0" borderId="12" xfId="44" applyFont="1" applyBorder="1" applyAlignment="1">
      <alignment horizontal="center" vertical="center"/>
    </xf>
    <xf numFmtId="0" fontId="22" fillId="0" borderId="10" xfId="44" applyFont="1" applyBorder="1" applyAlignment="1">
      <alignment horizontal="center" vertical="center"/>
    </xf>
    <xf numFmtId="0" fontId="22" fillId="0" borderId="57" xfId="44" applyFont="1" applyBorder="1" applyAlignment="1">
      <alignment horizontal="center" vertical="center"/>
    </xf>
    <xf numFmtId="0" fontId="22" fillId="0" borderId="15" xfId="44" applyFont="1" applyBorder="1" applyAlignment="1" applyProtection="1">
      <alignment horizontal="center" vertical="center" wrapText="1"/>
      <protection locked="0"/>
    </xf>
    <xf numFmtId="0" fontId="23" fillId="0" borderId="22" xfId="44" applyFont="1" applyBorder="1" applyAlignment="1">
      <alignment horizontal="center" vertical="center"/>
    </xf>
    <xf numFmtId="0" fontId="31" fillId="0" borderId="23" xfId="44" applyFont="1" applyBorder="1" applyAlignment="1">
      <alignment vertical="center" wrapText="1"/>
    </xf>
    <xf numFmtId="0" fontId="31" fillId="0" borderId="24" xfId="44" applyFont="1" applyBorder="1" applyAlignment="1">
      <alignment vertical="center" wrapText="1"/>
    </xf>
    <xf numFmtId="4" fontId="26" fillId="0" borderId="25" xfId="44" applyNumberFormat="1" applyFont="1" applyBorder="1" applyAlignment="1">
      <alignment horizontal="center" vertical="center"/>
    </xf>
    <xf numFmtId="9" fontId="26" fillId="0" borderId="62" xfId="44" applyNumberFormat="1" applyFont="1" applyBorder="1" applyAlignment="1">
      <alignment horizontal="center" vertical="center"/>
    </xf>
    <xf numFmtId="0" fontId="23" fillId="0" borderId="25" xfId="44" applyFont="1" applyBorder="1" applyAlignment="1">
      <alignment horizontal="center" vertical="center"/>
    </xf>
    <xf numFmtId="9" fontId="23" fillId="0" borderId="26" xfId="44" applyNumberFormat="1" applyFont="1" applyBorder="1" applyAlignment="1">
      <alignment horizontal="center" vertical="center"/>
    </xf>
    <xf numFmtId="0" fontId="23" fillId="39" borderId="63" xfId="44" applyFont="1" applyFill="1" applyBorder="1" applyAlignment="1">
      <alignment horizontal="center" vertical="center"/>
    </xf>
    <xf numFmtId="9" fontId="23" fillId="39" borderId="26" xfId="44" applyNumberFormat="1" applyFont="1" applyFill="1" applyBorder="1" applyAlignment="1">
      <alignment horizontal="center" vertical="center"/>
    </xf>
    <xf numFmtId="0" fontId="22" fillId="0" borderId="0" xfId="44" applyFont="1" applyAlignment="1">
      <alignment vertical="center"/>
    </xf>
    <xf numFmtId="0" fontId="23" fillId="0" borderId="29" xfId="44" applyFont="1" applyBorder="1" applyAlignment="1">
      <alignment horizontal="center" vertical="center"/>
    </xf>
    <xf numFmtId="0" fontId="23" fillId="0" borderId="23" xfId="44" applyFont="1" applyBorder="1" applyAlignment="1">
      <alignment vertical="center"/>
    </xf>
    <xf numFmtId="0" fontId="23" fillId="0" borderId="24" xfId="44" applyFont="1" applyBorder="1" applyAlignment="1">
      <alignment vertical="center"/>
    </xf>
    <xf numFmtId="9" fontId="23" fillId="0" borderId="61" xfId="44" applyNumberFormat="1" applyFont="1" applyBorder="1" applyAlignment="1">
      <alignment horizontal="center" vertical="center"/>
    </xf>
    <xf numFmtId="9" fontId="23" fillId="0" borderId="30" xfId="44" applyNumberFormat="1" applyFont="1" applyBorder="1" applyAlignment="1">
      <alignment horizontal="center" vertical="center"/>
    </xf>
    <xf numFmtId="9" fontId="23" fillId="0" borderId="60" xfId="44" applyNumberFormat="1" applyFont="1" applyBorder="1" applyAlignment="1">
      <alignment horizontal="center" vertical="center"/>
    </xf>
    <xf numFmtId="164" fontId="23" fillId="0" borderId="61" xfId="44" applyNumberFormat="1" applyFont="1" applyBorder="1" applyAlignment="1">
      <alignment horizontal="center" vertical="center"/>
    </xf>
    <xf numFmtId="0" fontId="23" fillId="0" borderId="22" xfId="44" applyFont="1" applyBorder="1" applyAlignment="1">
      <alignment horizontal="center" vertical="center" wrapText="1"/>
    </xf>
    <xf numFmtId="0" fontId="23" fillId="0" borderId="23" xfId="44" applyFont="1" applyBorder="1" applyAlignment="1">
      <alignment vertical="center" wrapText="1"/>
    </xf>
    <xf numFmtId="0" fontId="23" fillId="0" borderId="24" xfId="44" applyFont="1" applyBorder="1" applyAlignment="1">
      <alignment vertical="center" wrapText="1"/>
    </xf>
    <xf numFmtId="0" fontId="23" fillId="39" borderId="63" xfId="44" applyFont="1" applyFill="1" applyBorder="1" applyAlignment="1">
      <alignment horizontal="center" vertical="center" wrapText="1"/>
    </xf>
    <xf numFmtId="9" fontId="22" fillId="37" borderId="26" xfId="44" applyNumberFormat="1" applyFont="1" applyFill="1" applyBorder="1" applyAlignment="1">
      <alignment horizontal="center" vertical="center" wrapText="1"/>
    </xf>
    <xf numFmtId="0" fontId="23" fillId="0" borderId="0" xfId="44" applyFont="1" applyAlignment="1">
      <alignment vertical="center" wrapText="1"/>
    </xf>
    <xf numFmtId="9" fontId="22" fillId="37" borderId="26" xfId="44" applyNumberFormat="1" applyFont="1" applyFill="1" applyBorder="1" applyAlignment="1">
      <alignment horizontal="center" vertical="center"/>
    </xf>
    <xf numFmtId="164" fontId="23" fillId="0" borderId="61" xfId="45" applyNumberFormat="1" applyFont="1" applyFill="1" applyBorder="1" applyAlignment="1">
      <alignment horizontal="center" vertical="center"/>
    </xf>
    <xf numFmtId="9" fontId="23" fillId="0" borderId="0" xfId="44" applyNumberFormat="1" applyFont="1" applyAlignment="1">
      <alignment vertical="center"/>
    </xf>
    <xf numFmtId="0" fontId="23" fillId="0" borderId="63" xfId="44" applyFont="1" applyBorder="1" applyAlignment="1">
      <alignment horizontal="center" vertical="center"/>
    </xf>
    <xf numFmtId="0" fontId="33" fillId="40" borderId="22" xfId="44" applyFont="1" applyFill="1" applyBorder="1" applyAlignment="1">
      <alignment horizontal="center" vertical="center" wrapText="1"/>
    </xf>
    <xf numFmtId="0" fontId="34" fillId="0" borderId="23" xfId="44" applyFont="1" applyBorder="1" applyAlignment="1">
      <alignment vertical="center" wrapText="1"/>
    </xf>
    <xf numFmtId="0" fontId="34" fillId="0" borderId="24" xfId="44" applyFont="1" applyBorder="1" applyAlignment="1">
      <alignment vertical="center" wrapText="1"/>
    </xf>
    <xf numFmtId="0" fontId="23" fillId="0" borderId="63" xfId="44" applyFont="1" applyBorder="1" applyAlignment="1">
      <alignment horizontal="center" vertical="center" wrapText="1"/>
    </xf>
    <xf numFmtId="9" fontId="23" fillId="0" borderId="26" xfId="44" applyNumberFormat="1" applyFont="1" applyBorder="1" applyAlignment="1">
      <alignment horizontal="center" vertical="center" wrapText="1"/>
    </xf>
    <xf numFmtId="0" fontId="33" fillId="40" borderId="22" xfId="44" applyFont="1" applyFill="1" applyBorder="1" applyAlignment="1">
      <alignment horizontal="center" vertical="center"/>
    </xf>
    <xf numFmtId="0" fontId="33" fillId="0" borderId="24" xfId="44" applyFont="1" applyBorder="1" applyAlignment="1">
      <alignment vertical="center"/>
    </xf>
    <xf numFmtId="0" fontId="33" fillId="0" borderId="24" xfId="44" applyFont="1" applyBorder="1" applyAlignment="1">
      <alignment vertical="center" wrapText="1"/>
    </xf>
    <xf numFmtId="0" fontId="22" fillId="37" borderId="63" xfId="44" applyFont="1" applyFill="1" applyBorder="1" applyAlignment="1">
      <alignment horizontal="center" vertical="center"/>
    </xf>
    <xf numFmtId="0" fontId="33" fillId="0" borderId="23" xfId="44" applyFont="1" applyBorder="1" applyAlignment="1">
      <alignment vertical="center" wrapText="1"/>
    </xf>
    <xf numFmtId="0" fontId="33" fillId="0" borderId="22" xfId="44" applyFont="1" applyBorder="1" applyAlignment="1">
      <alignment horizontal="center" vertical="center"/>
    </xf>
    <xf numFmtId="0" fontId="23" fillId="0" borderId="56" xfId="44" applyFont="1" applyBorder="1" applyAlignment="1">
      <alignment horizontal="center" vertical="center"/>
    </xf>
    <xf numFmtId="0" fontId="23" fillId="0" borderId="64" xfId="44" applyFont="1" applyBorder="1" applyAlignment="1">
      <alignment vertical="center"/>
    </xf>
    <xf numFmtId="0" fontId="23" fillId="0" borderId="65" xfId="44" applyFont="1" applyBorder="1" applyAlignment="1">
      <alignment horizontal="center" vertical="center"/>
    </xf>
    <xf numFmtId="9" fontId="23" fillId="0" borderId="66" xfId="44" applyNumberFormat="1" applyFont="1" applyBorder="1" applyAlignment="1">
      <alignment horizontal="center" vertical="center"/>
    </xf>
    <xf numFmtId="9" fontId="23" fillId="0" borderId="67" xfId="44" applyNumberFormat="1" applyFont="1" applyBorder="1" applyAlignment="1">
      <alignment horizontal="center" vertical="center"/>
    </xf>
    <xf numFmtId="0" fontId="23" fillId="0" borderId="68" xfId="44" applyFont="1" applyBorder="1" applyAlignment="1">
      <alignment horizontal="center" vertical="center"/>
    </xf>
    <xf numFmtId="9" fontId="23" fillId="0" borderId="69" xfId="44" applyNumberFormat="1" applyFont="1" applyBorder="1" applyAlignment="1">
      <alignment horizontal="center" vertical="center"/>
    </xf>
    <xf numFmtId="9" fontId="23" fillId="0" borderId="70" xfId="44" applyNumberFormat="1" applyFont="1" applyBorder="1" applyAlignment="1">
      <alignment horizontal="center" vertical="center"/>
    </xf>
    <xf numFmtId="164" fontId="23" fillId="0" borderId="66" xfId="45" applyNumberFormat="1" applyFont="1" applyFill="1" applyBorder="1" applyAlignment="1">
      <alignment horizontal="center" vertical="center"/>
    </xf>
    <xf numFmtId="0" fontId="23" fillId="40" borderId="22" xfId="44" applyFont="1" applyFill="1" applyBorder="1" applyAlignment="1">
      <alignment horizontal="center" vertical="center"/>
    </xf>
    <xf numFmtId="0" fontId="23" fillId="40" borderId="23" xfId="44" applyFont="1" applyFill="1" applyBorder="1" applyAlignment="1">
      <alignment vertical="center"/>
    </xf>
    <xf numFmtId="0" fontId="23" fillId="40" borderId="24" xfId="44" applyFont="1" applyFill="1" applyBorder="1" applyAlignment="1">
      <alignment vertical="center"/>
    </xf>
    <xf numFmtId="0" fontId="23" fillId="41" borderId="29" xfId="44" applyFont="1" applyFill="1" applyBorder="1" applyAlignment="1">
      <alignment horizontal="center" vertical="center"/>
    </xf>
    <xf numFmtId="9" fontId="23" fillId="41" borderId="30" xfId="44" applyNumberFormat="1" applyFont="1" applyFill="1" applyBorder="1" applyAlignment="1">
      <alignment horizontal="center" vertical="center"/>
    </xf>
    <xf numFmtId="0" fontId="22" fillId="38" borderId="29" xfId="44" applyFont="1" applyFill="1" applyBorder="1" applyAlignment="1">
      <alignment horizontal="center" vertical="center"/>
    </xf>
    <xf numFmtId="9" fontId="22" fillId="38" borderId="30" xfId="44" applyNumberFormat="1" applyFont="1" applyFill="1" applyBorder="1" applyAlignment="1">
      <alignment horizontal="center" vertical="center"/>
    </xf>
    <xf numFmtId="0" fontId="23" fillId="0" borderId="60" xfId="44" applyFont="1" applyBorder="1" applyAlignment="1">
      <alignment horizontal="center" vertical="center"/>
    </xf>
    <xf numFmtId="0" fontId="23" fillId="0" borderId="24" xfId="44" applyFont="1" applyBorder="1" applyAlignment="1">
      <alignment horizontal="center" vertical="center"/>
    </xf>
    <xf numFmtId="9" fontId="23" fillId="0" borderId="24" xfId="44" applyNumberFormat="1" applyFont="1" applyBorder="1" applyAlignment="1">
      <alignment horizontal="center" vertical="center"/>
    </xf>
    <xf numFmtId="0" fontId="23" fillId="0" borderId="19" xfId="44" applyFont="1" applyBorder="1" applyAlignment="1">
      <alignment horizontal="center" vertical="center"/>
    </xf>
    <xf numFmtId="0" fontId="23" fillId="0" borderId="17" xfId="44" applyFont="1" applyBorder="1" applyAlignment="1">
      <alignment vertical="center"/>
    </xf>
    <xf numFmtId="0" fontId="23" fillId="0" borderId="18" xfId="44" applyFont="1" applyBorder="1" applyAlignment="1">
      <alignment vertical="center"/>
    </xf>
    <xf numFmtId="0" fontId="23" fillId="0" borderId="32" xfId="44" applyFont="1" applyBorder="1" applyAlignment="1">
      <alignment horizontal="center" vertical="center"/>
    </xf>
    <xf numFmtId="9" fontId="23" fillId="0" borderId="71" xfId="44" applyNumberFormat="1" applyFont="1" applyBorder="1" applyAlignment="1">
      <alignment horizontal="center" vertical="center"/>
    </xf>
    <xf numFmtId="9" fontId="23" fillId="0" borderId="33" xfId="44" applyNumberFormat="1" applyFont="1" applyBorder="1" applyAlignment="1">
      <alignment horizontal="center" vertical="center"/>
    </xf>
    <xf numFmtId="0" fontId="23" fillId="0" borderId="72" xfId="44" applyFont="1" applyBorder="1" applyAlignment="1">
      <alignment horizontal="center" vertical="center"/>
    </xf>
    <xf numFmtId="9" fontId="23" fillId="0" borderId="20" xfId="44" applyNumberFormat="1" applyFont="1" applyBorder="1" applyAlignment="1">
      <alignment horizontal="center" vertical="center"/>
    </xf>
    <xf numFmtId="9" fontId="23" fillId="0" borderId="47" xfId="44" applyNumberFormat="1" applyFont="1" applyBorder="1" applyAlignment="1">
      <alignment horizontal="center" vertical="center"/>
    </xf>
    <xf numFmtId="164" fontId="23" fillId="0" borderId="71" xfId="45" applyNumberFormat="1" applyFont="1" applyFill="1" applyBorder="1" applyAlignment="1">
      <alignment horizontal="center" vertical="center"/>
    </xf>
    <xf numFmtId="9" fontId="23" fillId="0" borderId="73" xfId="44" applyNumberFormat="1" applyFont="1" applyBorder="1" applyAlignment="1">
      <alignment horizontal="center" vertical="center"/>
    </xf>
    <xf numFmtId="9" fontId="23" fillId="0" borderId="0" xfId="44" applyNumberFormat="1" applyFont="1" applyAlignment="1">
      <alignment horizontal="center" vertical="center"/>
    </xf>
    <xf numFmtId="166" fontId="23" fillId="0" borderId="0" xfId="44" applyNumberFormat="1" applyFont="1" applyAlignment="1">
      <alignment horizontal="center" vertical="center"/>
    </xf>
    <xf numFmtId="10" fontId="23" fillId="0" borderId="0" xfId="44" applyNumberFormat="1" applyFont="1" applyAlignment="1">
      <alignment horizontal="center" vertical="center"/>
    </xf>
    <xf numFmtId="167" fontId="23" fillId="0" borderId="0" xfId="44" applyNumberFormat="1" applyFont="1" applyAlignment="1">
      <alignment horizontal="center" vertical="center"/>
    </xf>
    <xf numFmtId="167" fontId="23" fillId="0" borderId="0" xfId="44" applyNumberFormat="1" applyFont="1" applyAlignment="1">
      <alignment horizontal="left" vertical="center"/>
    </xf>
    <xf numFmtId="164" fontId="23" fillId="0" borderId="0" xfId="44" applyNumberFormat="1" applyFont="1" applyAlignment="1">
      <alignment horizontal="center" vertical="center"/>
    </xf>
    <xf numFmtId="0" fontId="23" fillId="35" borderId="35" xfId="44" applyFont="1" applyFill="1" applyBorder="1" applyAlignment="1">
      <alignment vertical="center"/>
    </xf>
    <xf numFmtId="0" fontId="23" fillId="36" borderId="38" xfId="44" applyFont="1" applyFill="1" applyBorder="1" applyAlignment="1">
      <alignment vertical="center"/>
    </xf>
    <xf numFmtId="0" fontId="23" fillId="42" borderId="15" xfId="44" applyFont="1" applyFill="1" applyBorder="1" applyAlignment="1">
      <alignment vertical="center"/>
    </xf>
    <xf numFmtId="0" fontId="23" fillId="35" borderId="36" xfId="44" applyFont="1" applyFill="1" applyBorder="1" applyAlignment="1">
      <alignment vertical="center"/>
    </xf>
    <xf numFmtId="0" fontId="23" fillId="36" borderId="39" xfId="44" applyFont="1" applyFill="1" applyBorder="1" applyAlignment="1">
      <alignment vertical="center"/>
    </xf>
    <xf numFmtId="0" fontId="23" fillId="35" borderId="42" xfId="44" applyFont="1" applyFill="1" applyBorder="1" applyAlignment="1">
      <alignment vertical="center"/>
    </xf>
    <xf numFmtId="0" fontId="23" fillId="42" borderId="27" xfId="44" applyFont="1" applyFill="1" applyBorder="1" applyAlignment="1">
      <alignment vertical="center"/>
    </xf>
    <xf numFmtId="0" fontId="23" fillId="36" borderId="40" xfId="44" applyFont="1" applyFill="1" applyBorder="1" applyAlignment="1">
      <alignment vertical="center"/>
    </xf>
    <xf numFmtId="20" fontId="23" fillId="0" borderId="0" xfId="44" applyNumberFormat="1" applyFont="1" applyAlignment="1">
      <alignment horizontal="center" vertical="center"/>
    </xf>
    <xf numFmtId="20" fontId="23" fillId="0" borderId="0" xfId="44" applyNumberFormat="1" applyFont="1" applyAlignment="1">
      <alignment vertical="center"/>
    </xf>
    <xf numFmtId="0" fontId="23" fillId="35" borderId="74" xfId="44" applyFont="1" applyFill="1" applyBorder="1" applyAlignment="1">
      <alignment vertical="center"/>
    </xf>
    <xf numFmtId="0" fontId="23" fillId="35" borderId="37" xfId="44" applyFont="1" applyFill="1" applyBorder="1" applyAlignment="1">
      <alignment vertical="center"/>
    </xf>
    <xf numFmtId="0" fontId="23" fillId="36" borderId="41" xfId="44" applyFont="1" applyFill="1" applyBorder="1" applyAlignment="1">
      <alignment vertical="center"/>
    </xf>
    <xf numFmtId="0" fontId="22" fillId="35" borderId="44" xfId="44" applyFont="1" applyFill="1" applyBorder="1" applyAlignment="1">
      <alignment vertical="center"/>
    </xf>
    <xf numFmtId="0" fontId="22" fillId="36" borderId="43" xfId="44" applyFont="1" applyFill="1" applyBorder="1" applyAlignment="1">
      <alignment vertical="center"/>
    </xf>
    <xf numFmtId="0" fontId="22" fillId="42" borderId="44" xfId="44" applyFont="1" applyFill="1" applyBorder="1" applyAlignment="1">
      <alignment vertical="center"/>
    </xf>
    <xf numFmtId="0" fontId="22" fillId="42" borderId="21" xfId="44" applyFont="1" applyFill="1" applyBorder="1" applyAlignment="1">
      <alignment vertical="center"/>
    </xf>
    <xf numFmtId="0" fontId="22" fillId="0" borderId="0" xfId="44" applyFont="1"/>
    <xf numFmtId="0" fontId="24" fillId="0" borderId="0" xfId="44" applyAlignment="1">
      <alignment horizontal="centerContinuous"/>
    </xf>
    <xf numFmtId="0" fontId="24" fillId="0" borderId="0" xfId="44"/>
    <xf numFmtId="0" fontId="22" fillId="0" borderId="75" xfId="44" applyFont="1" applyBorder="1" applyAlignment="1">
      <alignment horizontal="center" vertical="center"/>
    </xf>
    <xf numFmtId="0" fontId="23" fillId="0" borderId="0" xfId="44" applyFont="1"/>
    <xf numFmtId="0" fontId="22" fillId="0" borderId="64" xfId="44" applyFont="1" applyBorder="1" applyAlignment="1">
      <alignment horizontal="center" vertical="center"/>
    </xf>
    <xf numFmtId="0" fontId="22" fillId="0" borderId="76" xfId="44" applyFont="1" applyBorder="1" applyAlignment="1">
      <alignment horizontal="center" vertical="center"/>
    </xf>
    <xf numFmtId="0" fontId="23" fillId="0" borderId="22" xfId="44" applyFont="1" applyBorder="1" applyAlignment="1">
      <alignment horizontal="center"/>
    </xf>
    <xf numFmtId="0" fontId="23" fillId="0" borderId="23" xfId="44" applyFont="1" applyBorder="1"/>
    <xf numFmtId="1" fontId="23" fillId="0" borderId="25" xfId="44" applyNumberFormat="1" applyFont="1" applyBorder="1" applyAlignment="1">
      <alignment horizontal="center"/>
    </xf>
    <xf numFmtId="1" fontId="23" fillId="0" borderId="26" xfId="44" applyNumberFormat="1" applyFont="1" applyBorder="1" applyAlignment="1">
      <alignment horizontal="center"/>
    </xf>
    <xf numFmtId="1" fontId="23" fillId="0" borderId="24" xfId="44" applyNumberFormat="1" applyFont="1" applyBorder="1" applyAlignment="1">
      <alignment horizontal="center"/>
    </xf>
    <xf numFmtId="1" fontId="23" fillId="0" borderId="29" xfId="44" applyNumberFormat="1" applyFont="1" applyBorder="1" applyAlignment="1">
      <alignment horizontal="center"/>
    </xf>
    <xf numFmtId="1" fontId="23" fillId="0" borderId="30" xfId="44" applyNumberFormat="1" applyFont="1" applyBorder="1" applyAlignment="1">
      <alignment horizontal="center"/>
    </xf>
    <xf numFmtId="1" fontId="24" fillId="0" borderId="0" xfId="44" applyNumberFormat="1"/>
    <xf numFmtId="1" fontId="23" fillId="0" borderId="62" xfId="44" applyNumberFormat="1" applyFont="1" applyBorder="1" applyAlignment="1">
      <alignment horizontal="center"/>
    </xf>
    <xf numFmtId="0" fontId="24" fillId="0" borderId="0" xfId="44" applyAlignment="1">
      <alignment vertical="center" wrapText="1"/>
    </xf>
    <xf numFmtId="1" fontId="22" fillId="0" borderId="25" xfId="44" applyNumberFormat="1" applyFont="1" applyBorder="1" applyAlignment="1">
      <alignment horizontal="center"/>
    </xf>
    <xf numFmtId="0" fontId="23" fillId="0" borderId="23" xfId="44" applyFont="1" applyBorder="1" applyAlignment="1">
      <alignment wrapText="1"/>
    </xf>
    <xf numFmtId="0" fontId="23" fillId="40" borderId="22" xfId="44" applyFont="1" applyFill="1" applyBorder="1" applyAlignment="1">
      <alignment horizontal="center"/>
    </xf>
    <xf numFmtId="0" fontId="23" fillId="40" borderId="23" xfId="44" applyFont="1" applyFill="1" applyBorder="1"/>
    <xf numFmtId="1" fontId="23" fillId="41" borderId="25" xfId="44" applyNumberFormat="1" applyFont="1" applyFill="1" applyBorder="1" applyAlignment="1">
      <alignment horizontal="center"/>
    </xf>
    <xf numFmtId="1" fontId="23" fillId="41" borderId="26" xfId="44" applyNumberFormat="1" applyFont="1" applyFill="1" applyBorder="1" applyAlignment="1">
      <alignment horizontal="center"/>
    </xf>
    <xf numFmtId="0" fontId="23" fillId="0" borderId="56" xfId="44" applyFont="1" applyBorder="1" applyAlignment="1">
      <alignment horizontal="center"/>
    </xf>
    <xf numFmtId="0" fontId="23" fillId="0" borderId="64" xfId="44" applyFont="1" applyBorder="1"/>
    <xf numFmtId="1" fontId="23" fillId="0" borderId="77" xfId="44" applyNumberFormat="1" applyFont="1" applyBorder="1" applyAlignment="1">
      <alignment horizontal="center"/>
    </xf>
    <xf numFmtId="1" fontId="23" fillId="0" borderId="69" xfId="44" applyNumberFormat="1" applyFont="1" applyBorder="1" applyAlignment="1">
      <alignment horizontal="center"/>
    </xf>
    <xf numFmtId="1" fontId="23" fillId="0" borderId="0" xfId="44" applyNumberFormat="1" applyFont="1" applyAlignment="1">
      <alignment horizontal="center"/>
    </xf>
    <xf numFmtId="1" fontId="23" fillId="38" borderId="25" xfId="44" applyNumberFormat="1" applyFont="1" applyFill="1" applyBorder="1" applyAlignment="1">
      <alignment horizontal="center"/>
    </xf>
    <xf numFmtId="1" fontId="23" fillId="38" borderId="26" xfId="44" applyNumberFormat="1" applyFont="1" applyFill="1" applyBorder="1" applyAlignment="1">
      <alignment horizontal="center"/>
    </xf>
    <xf numFmtId="2" fontId="23" fillId="0" borderId="25" xfId="44" applyNumberFormat="1" applyFont="1" applyBorder="1" applyAlignment="1">
      <alignment horizontal="center"/>
    </xf>
    <xf numFmtId="0" fontId="23" fillId="0" borderId="26" xfId="44" applyFont="1" applyBorder="1" applyAlignment="1">
      <alignment horizontal="center"/>
    </xf>
    <xf numFmtId="0" fontId="23" fillId="0" borderId="24" xfId="44" applyFont="1" applyBorder="1" applyAlignment="1">
      <alignment horizontal="center"/>
    </xf>
    <xf numFmtId="0" fontId="23" fillId="0" borderId="62" xfId="44" applyFont="1" applyBorder="1" applyAlignment="1">
      <alignment horizontal="center"/>
    </xf>
    <xf numFmtId="0" fontId="23" fillId="0" borderId="19" xfId="44" applyFont="1" applyBorder="1" applyAlignment="1">
      <alignment horizontal="center"/>
    </xf>
    <xf numFmtId="0" fontId="23" fillId="0" borderId="17" xfId="44" applyFont="1" applyBorder="1"/>
    <xf numFmtId="1" fontId="23" fillId="0" borderId="71" xfId="44" applyNumberFormat="1" applyFont="1" applyBorder="1" applyAlignment="1">
      <alignment horizontal="center"/>
    </xf>
    <xf numFmtId="1" fontId="23" fillId="0" borderId="32" xfId="44" applyNumberFormat="1" applyFont="1" applyBorder="1" applyAlignment="1">
      <alignment horizontal="center"/>
    </xf>
    <xf numFmtId="1" fontId="23" fillId="0" borderId="33" xfId="44" applyNumberFormat="1" applyFont="1" applyBorder="1" applyAlignment="1">
      <alignment horizontal="center"/>
    </xf>
    <xf numFmtId="1" fontId="23" fillId="0" borderId="47" xfId="44" applyNumberFormat="1" applyFont="1" applyBorder="1" applyAlignment="1">
      <alignment horizontal="center"/>
    </xf>
    <xf numFmtId="2" fontId="24" fillId="0" borderId="0" xfId="44" applyNumberFormat="1" applyAlignment="1">
      <alignment horizontal="center"/>
    </xf>
    <xf numFmtId="0" fontId="24" fillId="0" borderId="0" xfId="44" applyAlignment="1">
      <alignment horizontal="center"/>
    </xf>
    <xf numFmtId="2" fontId="23" fillId="0" borderId="0" xfId="44" applyNumberFormat="1" applyFont="1" applyAlignment="1">
      <alignment horizontal="center"/>
    </xf>
    <xf numFmtId="3" fontId="23" fillId="0" borderId="0" xfId="44" applyNumberFormat="1" applyFont="1" applyAlignment="1">
      <alignment horizontal="center"/>
    </xf>
    <xf numFmtId="0" fontId="23" fillId="0" borderId="0" xfId="44" applyFont="1" applyAlignment="1">
      <alignment horizontal="center"/>
    </xf>
    <xf numFmtId="166" fontId="23" fillId="0" borderId="0" xfId="44" applyNumberFormat="1" applyFont="1" applyAlignment="1">
      <alignment horizontal="center"/>
    </xf>
    <xf numFmtId="4" fontId="23" fillId="0" borderId="0" xfId="44" applyNumberFormat="1" applyFont="1" applyAlignment="1">
      <alignment horizontal="center"/>
    </xf>
    <xf numFmtId="0" fontId="36" fillId="0" borderId="0" xfId="44" applyFont="1"/>
    <xf numFmtId="0" fontId="23" fillId="34" borderId="58" xfId="44" applyFont="1" applyFill="1" applyBorder="1" applyAlignment="1">
      <alignment horizontal="center" vertical="center"/>
    </xf>
    <xf numFmtId="0" fontId="22" fillId="34" borderId="59" xfId="44" applyFont="1" applyFill="1" applyBorder="1" applyAlignment="1">
      <alignment vertical="center"/>
    </xf>
    <xf numFmtId="0" fontId="22" fillId="34" borderId="60" xfId="44" applyFont="1" applyFill="1" applyBorder="1" applyAlignment="1">
      <alignment vertical="center"/>
    </xf>
    <xf numFmtId="0" fontId="29" fillId="34" borderId="60" xfId="44" applyFont="1" applyFill="1" applyBorder="1" applyAlignment="1">
      <alignment vertical="center"/>
    </xf>
    <xf numFmtId="9" fontId="29" fillId="34" borderId="60" xfId="44" applyNumberFormat="1" applyFont="1" applyFill="1" applyBorder="1" applyAlignment="1">
      <alignment vertical="center"/>
    </xf>
    <xf numFmtId="0" fontId="30" fillId="34" borderId="60" xfId="44" applyFont="1" applyFill="1" applyBorder="1" applyAlignment="1">
      <alignment horizontal="center" vertical="center"/>
    </xf>
    <xf numFmtId="0" fontId="30" fillId="34" borderId="60" xfId="44" applyFont="1" applyFill="1" applyBorder="1" applyAlignment="1">
      <alignment vertical="center"/>
    </xf>
    <xf numFmtId="0" fontId="29" fillId="34" borderId="30" xfId="44" applyFont="1" applyFill="1" applyBorder="1" applyAlignment="1">
      <alignment vertical="center"/>
    </xf>
    <xf numFmtId="0" fontId="23" fillId="34" borderId="58" xfId="44" applyFont="1" applyFill="1" applyBorder="1" applyAlignment="1">
      <alignment horizontal="center"/>
    </xf>
    <xf numFmtId="0" fontId="22" fillId="34" borderId="59" xfId="44" applyFont="1" applyFill="1" applyBorder="1"/>
    <xf numFmtId="0" fontId="23" fillId="34" borderId="58" xfId="44" applyFont="1" applyFill="1" applyBorder="1"/>
    <xf numFmtId="0" fontId="23" fillId="34" borderId="30" xfId="44" applyFont="1" applyFill="1" applyBorder="1"/>
    <xf numFmtId="2" fontId="23" fillId="34" borderId="29" xfId="44" applyNumberFormat="1" applyFont="1" applyFill="1" applyBorder="1" applyAlignment="1">
      <alignment horizontal="center"/>
    </xf>
    <xf numFmtId="0" fontId="23" fillId="34" borderId="30" xfId="44" applyFont="1" applyFill="1" applyBorder="1" applyAlignment="1">
      <alignment horizontal="center"/>
    </xf>
    <xf numFmtId="0" fontId="23" fillId="34" borderId="60" xfId="44" applyFont="1" applyFill="1" applyBorder="1" applyAlignment="1">
      <alignment horizontal="center"/>
    </xf>
    <xf numFmtId="0" fontId="23" fillId="34" borderId="61" xfId="44" applyFont="1" applyFill="1" applyBorder="1" applyAlignment="1">
      <alignment horizontal="center"/>
    </xf>
    <xf numFmtId="0" fontId="24" fillId="34" borderId="58" xfId="44" applyFill="1" applyBorder="1" applyAlignment="1">
      <alignment horizontal="center"/>
    </xf>
    <xf numFmtId="0" fontId="24" fillId="34" borderId="58" xfId="44" applyFill="1" applyBorder="1"/>
    <xf numFmtId="0" fontId="24" fillId="34" borderId="30" xfId="44" applyFill="1" applyBorder="1"/>
    <xf numFmtId="2" fontId="21" fillId="34" borderId="29" xfId="44" applyNumberFormat="1" applyFont="1" applyFill="1" applyBorder="1" applyAlignment="1">
      <alignment horizontal="center"/>
    </xf>
    <xf numFmtId="0" fontId="21" fillId="34" borderId="30" xfId="44" applyFont="1" applyFill="1" applyBorder="1" applyAlignment="1">
      <alignment horizontal="center"/>
    </xf>
    <xf numFmtId="2" fontId="24" fillId="34" borderId="29" xfId="44" applyNumberFormat="1" applyFill="1" applyBorder="1" applyAlignment="1">
      <alignment horizontal="center"/>
    </xf>
    <xf numFmtId="0" fontId="24" fillId="34" borderId="30" xfId="44" applyFill="1" applyBorder="1" applyAlignment="1">
      <alignment horizontal="center"/>
    </xf>
    <xf numFmtId="0" fontId="24" fillId="34" borderId="60" xfId="44" applyFill="1" applyBorder="1" applyAlignment="1">
      <alignment horizontal="center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vertical="center"/>
    </xf>
    <xf numFmtId="0" fontId="23" fillId="40" borderId="22" xfId="0" applyFont="1" applyFill="1" applyBorder="1" applyAlignment="1">
      <alignment horizontal="center" vertical="center"/>
    </xf>
    <xf numFmtId="0" fontId="23" fillId="40" borderId="23" xfId="0" applyFont="1" applyFill="1" applyBorder="1" applyAlignment="1">
      <alignment vertical="center"/>
    </xf>
    <xf numFmtId="0" fontId="23" fillId="0" borderId="0" xfId="0" applyFont="1"/>
    <xf numFmtId="0" fontId="26" fillId="0" borderId="0" xfId="0" applyFont="1"/>
    <xf numFmtId="0" fontId="22" fillId="0" borderId="0" xfId="42" applyFont="1" applyAlignment="1">
      <alignment vertical="center"/>
    </xf>
    <xf numFmtId="0" fontId="23" fillId="0" borderId="60" xfId="0" applyFont="1" applyBorder="1" applyAlignment="1">
      <alignment vertical="center"/>
    </xf>
    <xf numFmtId="0" fontId="23" fillId="40" borderId="24" xfId="0" applyFont="1" applyFill="1" applyBorder="1" applyAlignment="1">
      <alignment vertical="center"/>
    </xf>
    <xf numFmtId="0" fontId="23" fillId="35" borderId="37" xfId="42" applyFont="1" applyFill="1" applyBorder="1" applyAlignment="1">
      <alignment horizontal="center" vertical="center"/>
    </xf>
    <xf numFmtId="0" fontId="23" fillId="36" borderId="41" xfId="42" applyFont="1" applyFill="1" applyBorder="1" applyAlignment="1">
      <alignment horizontal="center" vertical="center"/>
    </xf>
    <xf numFmtId="0" fontId="23" fillId="35" borderId="36" xfId="44" applyFont="1" applyFill="1" applyBorder="1" applyAlignment="1">
      <alignment horizontal="center" vertical="center"/>
    </xf>
    <xf numFmtId="0" fontId="23" fillId="35" borderId="74" xfId="44" applyFont="1" applyFill="1" applyBorder="1" applyAlignment="1">
      <alignment horizontal="center" vertical="center"/>
    </xf>
    <xf numFmtId="0" fontId="23" fillId="35" borderId="37" xfId="44" applyFont="1" applyFill="1" applyBorder="1" applyAlignment="1">
      <alignment horizontal="center" vertical="center"/>
    </xf>
    <xf numFmtId="0" fontId="23" fillId="35" borderId="37" xfId="42" applyFont="1" applyFill="1" applyBorder="1" applyAlignment="1">
      <alignment horizontal="right" vertical="center"/>
    </xf>
    <xf numFmtId="0" fontId="23" fillId="35" borderId="36" xfId="42" applyFont="1" applyFill="1" applyBorder="1" applyAlignment="1">
      <alignment horizontal="right" vertical="center"/>
    </xf>
    <xf numFmtId="0" fontId="23" fillId="0" borderId="77" xfId="0" applyFont="1" applyBorder="1" applyAlignment="1">
      <alignment horizontal="center" vertical="center"/>
    </xf>
    <xf numFmtId="9" fontId="23" fillId="0" borderId="69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3" fillId="0" borderId="78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3" xfId="42" applyFont="1" applyBorder="1" applyAlignment="1">
      <alignment horizontal="left" vertical="center"/>
    </xf>
    <xf numFmtId="0" fontId="23" fillId="0" borderId="24" xfId="42" applyFont="1" applyBorder="1" applyAlignment="1">
      <alignment horizontal="left" vertical="center"/>
    </xf>
    <xf numFmtId="0" fontId="23" fillId="33" borderId="23" xfId="42" applyFont="1" applyFill="1" applyBorder="1" applyAlignment="1">
      <alignment horizontal="left" vertical="center"/>
    </xf>
    <xf numFmtId="0" fontId="23" fillId="33" borderId="24" xfId="42" applyFont="1" applyFill="1" applyBorder="1" applyAlignment="1">
      <alignment horizontal="left" vertical="center"/>
    </xf>
    <xf numFmtId="0" fontId="23" fillId="0" borderId="45" xfId="42" applyFont="1" applyBorder="1" applyAlignment="1">
      <alignment horizontal="center" vertical="center"/>
    </xf>
    <xf numFmtId="0" fontId="23" fillId="0" borderId="46" xfId="42" applyFont="1" applyBorder="1" applyAlignment="1">
      <alignment horizontal="left" vertical="center"/>
    </xf>
    <xf numFmtId="0" fontId="23" fillId="0" borderId="47" xfId="42" applyFont="1" applyBorder="1" applyAlignment="1">
      <alignment horizontal="left" vertical="center"/>
    </xf>
    <xf numFmtId="9" fontId="23" fillId="0" borderId="24" xfId="42" applyNumberFormat="1" applyFont="1" applyBorder="1" applyAlignment="1">
      <alignment horizontal="center" vertical="center"/>
    </xf>
    <xf numFmtId="9" fontId="23" fillId="0" borderId="60" xfId="42" applyNumberFormat="1" applyFont="1" applyBorder="1" applyAlignment="1">
      <alignment horizontal="center" vertical="center"/>
    </xf>
    <xf numFmtId="0" fontId="23" fillId="0" borderId="46" xfId="42" applyFont="1" applyBorder="1" applyAlignment="1">
      <alignment vertical="center"/>
    </xf>
    <xf numFmtId="0" fontId="23" fillId="0" borderId="47" xfId="42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10" fontId="19" fillId="0" borderId="0" xfId="43" applyNumberFormat="1" applyFont="1" applyAlignment="1">
      <alignment horizontal="center" vertical="center"/>
    </xf>
    <xf numFmtId="0" fontId="24" fillId="34" borderId="61" xfId="44" applyFill="1" applyBorder="1" applyAlignment="1">
      <alignment horizontal="center"/>
    </xf>
    <xf numFmtId="0" fontId="22" fillId="0" borderId="54" xfId="44" applyFont="1" applyBorder="1" applyAlignment="1" applyProtection="1">
      <alignment horizontal="center" vertical="center"/>
      <protection locked="0"/>
    </xf>
    <xf numFmtId="0" fontId="22" fillId="0" borderId="55" xfId="44" applyFont="1" applyBorder="1" applyAlignment="1" applyProtection="1">
      <alignment horizontal="center" vertical="center"/>
      <protection locked="0"/>
    </xf>
    <xf numFmtId="0" fontId="22" fillId="0" borderId="53" xfId="44" applyFont="1" applyBorder="1" applyAlignment="1" applyProtection="1">
      <alignment horizontal="center" vertical="center"/>
      <protection locked="0"/>
    </xf>
    <xf numFmtId="0" fontId="22" fillId="0" borderId="45" xfId="44" applyFont="1" applyBorder="1" applyAlignment="1">
      <alignment horizontal="center" vertical="center"/>
    </xf>
    <xf numFmtId="0" fontId="22" fillId="0" borderId="33" xfId="44" applyFont="1" applyBorder="1" applyAlignment="1">
      <alignment horizontal="center" vertical="center"/>
    </xf>
    <xf numFmtId="0" fontId="22" fillId="0" borderId="54" xfId="44" applyFont="1" applyBorder="1" applyAlignment="1">
      <alignment horizontal="center" vertical="center"/>
    </xf>
    <xf numFmtId="0" fontId="22" fillId="0" borderId="53" xfId="44" applyFont="1" applyBorder="1" applyAlignment="1">
      <alignment horizontal="center" vertical="center"/>
    </xf>
    <xf numFmtId="0" fontId="22" fillId="0" borderId="54" xfId="44" applyFont="1" applyBorder="1" applyAlignment="1">
      <alignment horizontal="center" vertical="center" wrapText="1"/>
    </xf>
    <xf numFmtId="0" fontId="22" fillId="0" borderId="55" xfId="44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1" xfId="42" applyFont="1" applyFill="1" applyBorder="1" applyAlignment="1">
      <alignment horizontal="center" vertical="center"/>
    </xf>
    <xf numFmtId="0" fontId="22" fillId="34" borderId="17" xfId="42" applyFont="1" applyFill="1" applyBorder="1" applyAlignment="1">
      <alignment horizontal="center" vertical="center"/>
    </xf>
    <xf numFmtId="0" fontId="22" fillId="34" borderId="13" xfId="42" applyFont="1" applyFill="1" applyBorder="1" applyAlignment="1" applyProtection="1">
      <alignment horizontal="center" vertical="center"/>
      <protection locked="0"/>
    </xf>
    <xf numFmtId="0" fontId="22" fillId="34" borderId="14" xfId="42" applyFont="1" applyFill="1" applyBorder="1" applyAlignment="1" applyProtection="1">
      <alignment horizontal="center" vertical="center"/>
      <protection locked="0"/>
    </xf>
    <xf numFmtId="1" fontId="22" fillId="34" borderId="15" xfId="0" applyNumberFormat="1" applyFont="1" applyFill="1" applyBorder="1" applyAlignment="1">
      <alignment horizontal="center" vertical="center"/>
    </xf>
    <xf numFmtId="1" fontId="22" fillId="34" borderId="21" xfId="0" applyNumberFormat="1" applyFont="1" applyFill="1" applyBorder="1" applyAlignment="1">
      <alignment horizontal="center" vertical="center"/>
    </xf>
    <xf numFmtId="0" fontId="22" fillId="0" borderId="45" xfId="42" applyFont="1" applyBorder="1" applyAlignment="1">
      <alignment horizontal="center" vertical="center"/>
    </xf>
    <xf numFmtId="0" fontId="22" fillId="0" borderId="33" xfId="42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13" xfId="0" applyFont="1" applyFill="1" applyBorder="1" applyAlignment="1" applyProtection="1">
      <alignment horizontal="center" vertical="center"/>
      <protection locked="0"/>
    </xf>
    <xf numFmtId="0" fontId="22" fillId="34" borderId="14" xfId="0" applyFont="1" applyFill="1" applyBorder="1" applyAlignment="1" applyProtection="1">
      <alignment horizontal="center" vertical="center"/>
      <protection locked="0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 2" xfId="46" xr:uid="{F340A101-DCEE-4A5B-A595-E7A21ADC7DF2}"/>
    <cellStyle name="Milliers 2" xfId="45" xr:uid="{A2249976-3FD6-41B0-9117-4F7014E92C65}"/>
    <cellStyle name="Neutre" xfId="8" builtinId="28" customBuiltin="1"/>
    <cellStyle name="Normal" xfId="0" builtinId="0"/>
    <cellStyle name="Normal 2" xfId="42" xr:uid="{99AD6B8D-20BA-4EBD-A8B3-90E6AD7CC4F6}"/>
    <cellStyle name="Normal 3" xfId="44" xr:uid="{CEF0B8C2-A663-427E-90B5-091B4D755CE1}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46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E26B0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9BF1-57FA-4417-A476-CE0E3D7A6EF4}">
  <sheetPr>
    <tabColor indexed="22"/>
  </sheetPr>
  <dimension ref="A1:BV247"/>
  <sheetViews>
    <sheetView tabSelected="1" zoomScale="130" zoomScaleNormal="130" zoomScaleSheetLayoutView="100" workbookViewId="0">
      <pane ySplit="4" topLeftCell="A5" activePane="bottomLeft" state="frozen"/>
      <selection pane="bottomLeft" activeCell="A5" sqref="A5"/>
    </sheetView>
  </sheetViews>
  <sheetFormatPr baseColWidth="10" defaultColWidth="11.5703125" defaultRowHeight="13.5" outlineLevelRow="1" outlineLevelCol="1" x14ac:dyDescent="0.25"/>
  <cols>
    <col min="1" max="1" width="4.7109375" style="84" customWidth="1"/>
    <col min="2" max="2" width="16.7109375" style="86" customWidth="1"/>
    <col min="3" max="3" width="18.7109375" style="86" customWidth="1"/>
    <col min="4" max="16" width="7.140625" style="86" hidden="1" customWidth="1" outlineLevel="1"/>
    <col min="17" max="17" width="7.140625" style="87" hidden="1" customWidth="1" outlineLevel="1"/>
    <col min="18" max="18" width="7.140625" style="86" hidden="1" customWidth="1" outlineLevel="1"/>
    <col min="19" max="19" width="7.140625" style="84" hidden="1" customWidth="1" outlineLevel="1"/>
    <col min="20" max="65" width="7.140625" style="86" hidden="1" customWidth="1" outlineLevel="1"/>
    <col min="66" max="66" width="7.140625" style="90" hidden="1" customWidth="1" outlineLevel="1"/>
    <col min="67" max="67" width="7.140625" style="86" customWidth="1" collapsed="1"/>
    <col min="68" max="68" width="7.140625" style="86" customWidth="1"/>
    <col min="69" max="69" width="7.140625" style="90" customWidth="1"/>
    <col min="70" max="71" width="7.140625" style="86" customWidth="1"/>
    <col min="72" max="72" width="7.140625" style="90" customWidth="1"/>
    <col min="73" max="73" width="14.28515625" style="91" customWidth="1"/>
    <col min="74" max="74" width="13.7109375" style="86" customWidth="1"/>
    <col min="75" max="75" width="13.85546875" style="86" customWidth="1"/>
    <col min="76" max="254" width="11.5703125" style="86"/>
    <col min="255" max="255" width="4.7109375" style="86" customWidth="1"/>
    <col min="256" max="256" width="16.7109375" style="86" customWidth="1"/>
    <col min="257" max="257" width="18.7109375" style="86" customWidth="1"/>
    <col min="258" max="320" width="0" style="86" hidden="1" customWidth="1"/>
    <col min="321" max="326" width="7.140625" style="86" customWidth="1"/>
    <col min="327" max="328" width="11.5703125" style="86"/>
    <col min="329" max="329" width="14.28515625" style="86" customWidth="1"/>
    <col min="330" max="330" width="13.7109375" style="86" customWidth="1"/>
    <col min="331" max="331" width="13.85546875" style="86" customWidth="1"/>
    <col min="332" max="510" width="11.5703125" style="86"/>
    <col min="511" max="511" width="4.7109375" style="86" customWidth="1"/>
    <col min="512" max="512" width="16.7109375" style="86" customWidth="1"/>
    <col min="513" max="513" width="18.7109375" style="86" customWidth="1"/>
    <col min="514" max="576" width="0" style="86" hidden="1" customWidth="1"/>
    <col min="577" max="582" width="7.140625" style="86" customWidth="1"/>
    <col min="583" max="584" width="11.5703125" style="86"/>
    <col min="585" max="585" width="14.28515625" style="86" customWidth="1"/>
    <col min="586" max="586" width="13.7109375" style="86" customWidth="1"/>
    <col min="587" max="587" width="13.85546875" style="86" customWidth="1"/>
    <col min="588" max="766" width="11.5703125" style="86"/>
    <col min="767" max="767" width="4.7109375" style="86" customWidth="1"/>
    <col min="768" max="768" width="16.7109375" style="86" customWidth="1"/>
    <col min="769" max="769" width="18.7109375" style="86" customWidth="1"/>
    <col min="770" max="832" width="0" style="86" hidden="1" customWidth="1"/>
    <col min="833" max="838" width="7.140625" style="86" customWidth="1"/>
    <col min="839" max="840" width="11.5703125" style="86"/>
    <col min="841" max="841" width="14.28515625" style="86" customWidth="1"/>
    <col min="842" max="842" width="13.7109375" style="86" customWidth="1"/>
    <col min="843" max="843" width="13.85546875" style="86" customWidth="1"/>
    <col min="844" max="1022" width="11.5703125" style="86"/>
    <col min="1023" max="1023" width="4.7109375" style="86" customWidth="1"/>
    <col min="1024" max="1024" width="16.7109375" style="86" customWidth="1"/>
    <col min="1025" max="1025" width="18.7109375" style="86" customWidth="1"/>
    <col min="1026" max="1088" width="0" style="86" hidden="1" customWidth="1"/>
    <col min="1089" max="1094" width="7.140625" style="86" customWidth="1"/>
    <col min="1095" max="1096" width="11.5703125" style="86"/>
    <col min="1097" max="1097" width="14.28515625" style="86" customWidth="1"/>
    <col min="1098" max="1098" width="13.7109375" style="86" customWidth="1"/>
    <col min="1099" max="1099" width="13.85546875" style="86" customWidth="1"/>
    <col min="1100" max="1278" width="11.5703125" style="86"/>
    <col min="1279" max="1279" width="4.7109375" style="86" customWidth="1"/>
    <col min="1280" max="1280" width="16.7109375" style="86" customWidth="1"/>
    <col min="1281" max="1281" width="18.7109375" style="86" customWidth="1"/>
    <col min="1282" max="1344" width="0" style="86" hidden="1" customWidth="1"/>
    <col min="1345" max="1350" width="7.140625" style="86" customWidth="1"/>
    <col min="1351" max="1352" width="11.5703125" style="86"/>
    <col min="1353" max="1353" width="14.28515625" style="86" customWidth="1"/>
    <col min="1354" max="1354" width="13.7109375" style="86" customWidth="1"/>
    <col min="1355" max="1355" width="13.85546875" style="86" customWidth="1"/>
    <col min="1356" max="1534" width="11.5703125" style="86"/>
    <col min="1535" max="1535" width="4.7109375" style="86" customWidth="1"/>
    <col min="1536" max="1536" width="16.7109375" style="86" customWidth="1"/>
    <col min="1537" max="1537" width="18.7109375" style="86" customWidth="1"/>
    <col min="1538" max="1600" width="0" style="86" hidden="1" customWidth="1"/>
    <col min="1601" max="1606" width="7.140625" style="86" customWidth="1"/>
    <col min="1607" max="1608" width="11.5703125" style="86"/>
    <col min="1609" max="1609" width="14.28515625" style="86" customWidth="1"/>
    <col min="1610" max="1610" width="13.7109375" style="86" customWidth="1"/>
    <col min="1611" max="1611" width="13.85546875" style="86" customWidth="1"/>
    <col min="1612" max="1790" width="11.5703125" style="86"/>
    <col min="1791" max="1791" width="4.7109375" style="86" customWidth="1"/>
    <col min="1792" max="1792" width="16.7109375" style="86" customWidth="1"/>
    <col min="1793" max="1793" width="18.7109375" style="86" customWidth="1"/>
    <col min="1794" max="1856" width="0" style="86" hidden="1" customWidth="1"/>
    <col min="1857" max="1862" width="7.140625" style="86" customWidth="1"/>
    <col min="1863" max="1864" width="11.5703125" style="86"/>
    <col min="1865" max="1865" width="14.28515625" style="86" customWidth="1"/>
    <col min="1866" max="1866" width="13.7109375" style="86" customWidth="1"/>
    <col min="1867" max="1867" width="13.85546875" style="86" customWidth="1"/>
    <col min="1868" max="2046" width="11.5703125" style="86"/>
    <col min="2047" max="2047" width="4.7109375" style="86" customWidth="1"/>
    <col min="2048" max="2048" width="16.7109375" style="86" customWidth="1"/>
    <col min="2049" max="2049" width="18.7109375" style="86" customWidth="1"/>
    <col min="2050" max="2112" width="0" style="86" hidden="1" customWidth="1"/>
    <col min="2113" max="2118" width="7.140625" style="86" customWidth="1"/>
    <col min="2119" max="2120" width="11.5703125" style="86"/>
    <col min="2121" max="2121" width="14.28515625" style="86" customWidth="1"/>
    <col min="2122" max="2122" width="13.7109375" style="86" customWidth="1"/>
    <col min="2123" max="2123" width="13.85546875" style="86" customWidth="1"/>
    <col min="2124" max="2302" width="11.5703125" style="86"/>
    <col min="2303" max="2303" width="4.7109375" style="86" customWidth="1"/>
    <col min="2304" max="2304" width="16.7109375" style="86" customWidth="1"/>
    <col min="2305" max="2305" width="18.7109375" style="86" customWidth="1"/>
    <col min="2306" max="2368" width="0" style="86" hidden="1" customWidth="1"/>
    <col min="2369" max="2374" width="7.140625" style="86" customWidth="1"/>
    <col min="2375" max="2376" width="11.5703125" style="86"/>
    <col min="2377" max="2377" width="14.28515625" style="86" customWidth="1"/>
    <col min="2378" max="2378" width="13.7109375" style="86" customWidth="1"/>
    <col min="2379" max="2379" width="13.85546875" style="86" customWidth="1"/>
    <col min="2380" max="2558" width="11.5703125" style="86"/>
    <col min="2559" max="2559" width="4.7109375" style="86" customWidth="1"/>
    <col min="2560" max="2560" width="16.7109375" style="86" customWidth="1"/>
    <col min="2561" max="2561" width="18.7109375" style="86" customWidth="1"/>
    <col min="2562" max="2624" width="0" style="86" hidden="1" customWidth="1"/>
    <col min="2625" max="2630" width="7.140625" style="86" customWidth="1"/>
    <col min="2631" max="2632" width="11.5703125" style="86"/>
    <col min="2633" max="2633" width="14.28515625" style="86" customWidth="1"/>
    <col min="2634" max="2634" width="13.7109375" style="86" customWidth="1"/>
    <col min="2635" max="2635" width="13.85546875" style="86" customWidth="1"/>
    <col min="2636" max="2814" width="11.5703125" style="86"/>
    <col min="2815" max="2815" width="4.7109375" style="86" customWidth="1"/>
    <col min="2816" max="2816" width="16.7109375" style="86" customWidth="1"/>
    <col min="2817" max="2817" width="18.7109375" style="86" customWidth="1"/>
    <col min="2818" max="2880" width="0" style="86" hidden="1" customWidth="1"/>
    <col min="2881" max="2886" width="7.140625" style="86" customWidth="1"/>
    <col min="2887" max="2888" width="11.5703125" style="86"/>
    <col min="2889" max="2889" width="14.28515625" style="86" customWidth="1"/>
    <col min="2890" max="2890" width="13.7109375" style="86" customWidth="1"/>
    <col min="2891" max="2891" width="13.85546875" style="86" customWidth="1"/>
    <col min="2892" max="3070" width="11.5703125" style="86"/>
    <col min="3071" max="3071" width="4.7109375" style="86" customWidth="1"/>
    <col min="3072" max="3072" width="16.7109375" style="86" customWidth="1"/>
    <col min="3073" max="3073" width="18.7109375" style="86" customWidth="1"/>
    <col min="3074" max="3136" width="0" style="86" hidden="1" customWidth="1"/>
    <col min="3137" max="3142" width="7.140625" style="86" customWidth="1"/>
    <col min="3143" max="3144" width="11.5703125" style="86"/>
    <col min="3145" max="3145" width="14.28515625" style="86" customWidth="1"/>
    <col min="3146" max="3146" width="13.7109375" style="86" customWidth="1"/>
    <col min="3147" max="3147" width="13.85546875" style="86" customWidth="1"/>
    <col min="3148" max="3326" width="11.5703125" style="86"/>
    <col min="3327" max="3327" width="4.7109375" style="86" customWidth="1"/>
    <col min="3328" max="3328" width="16.7109375" style="86" customWidth="1"/>
    <col min="3329" max="3329" width="18.7109375" style="86" customWidth="1"/>
    <col min="3330" max="3392" width="0" style="86" hidden="1" customWidth="1"/>
    <col min="3393" max="3398" width="7.140625" style="86" customWidth="1"/>
    <col min="3399" max="3400" width="11.5703125" style="86"/>
    <col min="3401" max="3401" width="14.28515625" style="86" customWidth="1"/>
    <col min="3402" max="3402" width="13.7109375" style="86" customWidth="1"/>
    <col min="3403" max="3403" width="13.85546875" style="86" customWidth="1"/>
    <col min="3404" max="3582" width="11.5703125" style="86"/>
    <col min="3583" max="3583" width="4.7109375" style="86" customWidth="1"/>
    <col min="3584" max="3584" width="16.7109375" style="86" customWidth="1"/>
    <col min="3585" max="3585" width="18.7109375" style="86" customWidth="1"/>
    <col min="3586" max="3648" width="0" style="86" hidden="1" customWidth="1"/>
    <col min="3649" max="3654" width="7.140625" style="86" customWidth="1"/>
    <col min="3655" max="3656" width="11.5703125" style="86"/>
    <col min="3657" max="3657" width="14.28515625" style="86" customWidth="1"/>
    <col min="3658" max="3658" width="13.7109375" style="86" customWidth="1"/>
    <col min="3659" max="3659" width="13.85546875" style="86" customWidth="1"/>
    <col min="3660" max="3838" width="11.5703125" style="86"/>
    <col min="3839" max="3839" width="4.7109375" style="86" customWidth="1"/>
    <col min="3840" max="3840" width="16.7109375" style="86" customWidth="1"/>
    <col min="3841" max="3841" width="18.7109375" style="86" customWidth="1"/>
    <col min="3842" max="3904" width="0" style="86" hidden="1" customWidth="1"/>
    <col min="3905" max="3910" width="7.140625" style="86" customWidth="1"/>
    <col min="3911" max="3912" width="11.5703125" style="86"/>
    <col min="3913" max="3913" width="14.28515625" style="86" customWidth="1"/>
    <col min="3914" max="3914" width="13.7109375" style="86" customWidth="1"/>
    <col min="3915" max="3915" width="13.85546875" style="86" customWidth="1"/>
    <col min="3916" max="4094" width="11.5703125" style="86"/>
    <col min="4095" max="4095" width="4.7109375" style="86" customWidth="1"/>
    <col min="4096" max="4096" width="16.7109375" style="86" customWidth="1"/>
    <col min="4097" max="4097" width="18.7109375" style="86" customWidth="1"/>
    <col min="4098" max="4160" width="0" style="86" hidden="1" customWidth="1"/>
    <col min="4161" max="4166" width="7.140625" style="86" customWidth="1"/>
    <col min="4167" max="4168" width="11.5703125" style="86"/>
    <col min="4169" max="4169" width="14.28515625" style="86" customWidth="1"/>
    <col min="4170" max="4170" width="13.7109375" style="86" customWidth="1"/>
    <col min="4171" max="4171" width="13.85546875" style="86" customWidth="1"/>
    <col min="4172" max="4350" width="11.5703125" style="86"/>
    <col min="4351" max="4351" width="4.7109375" style="86" customWidth="1"/>
    <col min="4352" max="4352" width="16.7109375" style="86" customWidth="1"/>
    <col min="4353" max="4353" width="18.7109375" style="86" customWidth="1"/>
    <col min="4354" max="4416" width="0" style="86" hidden="1" customWidth="1"/>
    <col min="4417" max="4422" width="7.140625" style="86" customWidth="1"/>
    <col min="4423" max="4424" width="11.5703125" style="86"/>
    <col min="4425" max="4425" width="14.28515625" style="86" customWidth="1"/>
    <col min="4426" max="4426" width="13.7109375" style="86" customWidth="1"/>
    <col min="4427" max="4427" width="13.85546875" style="86" customWidth="1"/>
    <col min="4428" max="4606" width="11.5703125" style="86"/>
    <col min="4607" max="4607" width="4.7109375" style="86" customWidth="1"/>
    <col min="4608" max="4608" width="16.7109375" style="86" customWidth="1"/>
    <col min="4609" max="4609" width="18.7109375" style="86" customWidth="1"/>
    <col min="4610" max="4672" width="0" style="86" hidden="1" customWidth="1"/>
    <col min="4673" max="4678" width="7.140625" style="86" customWidth="1"/>
    <col min="4679" max="4680" width="11.5703125" style="86"/>
    <col min="4681" max="4681" width="14.28515625" style="86" customWidth="1"/>
    <col min="4682" max="4682" width="13.7109375" style="86" customWidth="1"/>
    <col min="4683" max="4683" width="13.85546875" style="86" customWidth="1"/>
    <col min="4684" max="4862" width="11.5703125" style="86"/>
    <col min="4863" max="4863" width="4.7109375" style="86" customWidth="1"/>
    <col min="4864" max="4864" width="16.7109375" style="86" customWidth="1"/>
    <col min="4865" max="4865" width="18.7109375" style="86" customWidth="1"/>
    <col min="4866" max="4928" width="0" style="86" hidden="1" customWidth="1"/>
    <col min="4929" max="4934" width="7.140625" style="86" customWidth="1"/>
    <col min="4935" max="4936" width="11.5703125" style="86"/>
    <col min="4937" max="4937" width="14.28515625" style="86" customWidth="1"/>
    <col min="4938" max="4938" width="13.7109375" style="86" customWidth="1"/>
    <col min="4939" max="4939" width="13.85546875" style="86" customWidth="1"/>
    <col min="4940" max="5118" width="11.5703125" style="86"/>
    <col min="5119" max="5119" width="4.7109375" style="86" customWidth="1"/>
    <col min="5120" max="5120" width="16.7109375" style="86" customWidth="1"/>
    <col min="5121" max="5121" width="18.7109375" style="86" customWidth="1"/>
    <col min="5122" max="5184" width="0" style="86" hidden="1" customWidth="1"/>
    <col min="5185" max="5190" width="7.140625" style="86" customWidth="1"/>
    <col min="5191" max="5192" width="11.5703125" style="86"/>
    <col min="5193" max="5193" width="14.28515625" style="86" customWidth="1"/>
    <col min="5194" max="5194" width="13.7109375" style="86" customWidth="1"/>
    <col min="5195" max="5195" width="13.85546875" style="86" customWidth="1"/>
    <col min="5196" max="5374" width="11.5703125" style="86"/>
    <col min="5375" max="5375" width="4.7109375" style="86" customWidth="1"/>
    <col min="5376" max="5376" width="16.7109375" style="86" customWidth="1"/>
    <col min="5377" max="5377" width="18.7109375" style="86" customWidth="1"/>
    <col min="5378" max="5440" width="0" style="86" hidden="1" customWidth="1"/>
    <col min="5441" max="5446" width="7.140625" style="86" customWidth="1"/>
    <col min="5447" max="5448" width="11.5703125" style="86"/>
    <col min="5449" max="5449" width="14.28515625" style="86" customWidth="1"/>
    <col min="5450" max="5450" width="13.7109375" style="86" customWidth="1"/>
    <col min="5451" max="5451" width="13.85546875" style="86" customWidth="1"/>
    <col min="5452" max="5630" width="11.5703125" style="86"/>
    <col min="5631" max="5631" width="4.7109375" style="86" customWidth="1"/>
    <col min="5632" max="5632" width="16.7109375" style="86" customWidth="1"/>
    <col min="5633" max="5633" width="18.7109375" style="86" customWidth="1"/>
    <col min="5634" max="5696" width="0" style="86" hidden="1" customWidth="1"/>
    <col min="5697" max="5702" width="7.140625" style="86" customWidth="1"/>
    <col min="5703" max="5704" width="11.5703125" style="86"/>
    <col min="5705" max="5705" width="14.28515625" style="86" customWidth="1"/>
    <col min="5706" max="5706" width="13.7109375" style="86" customWidth="1"/>
    <col min="5707" max="5707" width="13.85546875" style="86" customWidth="1"/>
    <col min="5708" max="5886" width="11.5703125" style="86"/>
    <col min="5887" max="5887" width="4.7109375" style="86" customWidth="1"/>
    <col min="5888" max="5888" width="16.7109375" style="86" customWidth="1"/>
    <col min="5889" max="5889" width="18.7109375" style="86" customWidth="1"/>
    <col min="5890" max="5952" width="0" style="86" hidden="1" customWidth="1"/>
    <col min="5953" max="5958" width="7.140625" style="86" customWidth="1"/>
    <col min="5959" max="5960" width="11.5703125" style="86"/>
    <col min="5961" max="5961" width="14.28515625" style="86" customWidth="1"/>
    <col min="5962" max="5962" width="13.7109375" style="86" customWidth="1"/>
    <col min="5963" max="5963" width="13.85546875" style="86" customWidth="1"/>
    <col min="5964" max="6142" width="11.5703125" style="86"/>
    <col min="6143" max="6143" width="4.7109375" style="86" customWidth="1"/>
    <col min="6144" max="6144" width="16.7109375" style="86" customWidth="1"/>
    <col min="6145" max="6145" width="18.7109375" style="86" customWidth="1"/>
    <col min="6146" max="6208" width="0" style="86" hidden="1" customWidth="1"/>
    <col min="6209" max="6214" width="7.140625" style="86" customWidth="1"/>
    <col min="6215" max="6216" width="11.5703125" style="86"/>
    <col min="6217" max="6217" width="14.28515625" style="86" customWidth="1"/>
    <col min="6218" max="6218" width="13.7109375" style="86" customWidth="1"/>
    <col min="6219" max="6219" width="13.85546875" style="86" customWidth="1"/>
    <col min="6220" max="6398" width="11.5703125" style="86"/>
    <col min="6399" max="6399" width="4.7109375" style="86" customWidth="1"/>
    <col min="6400" max="6400" width="16.7109375" style="86" customWidth="1"/>
    <col min="6401" max="6401" width="18.7109375" style="86" customWidth="1"/>
    <col min="6402" max="6464" width="0" style="86" hidden="1" customWidth="1"/>
    <col min="6465" max="6470" width="7.140625" style="86" customWidth="1"/>
    <col min="6471" max="6472" width="11.5703125" style="86"/>
    <col min="6473" max="6473" width="14.28515625" style="86" customWidth="1"/>
    <col min="6474" max="6474" width="13.7109375" style="86" customWidth="1"/>
    <col min="6475" max="6475" width="13.85546875" style="86" customWidth="1"/>
    <col min="6476" max="6654" width="11.5703125" style="86"/>
    <col min="6655" max="6655" width="4.7109375" style="86" customWidth="1"/>
    <col min="6656" max="6656" width="16.7109375" style="86" customWidth="1"/>
    <col min="6657" max="6657" width="18.7109375" style="86" customWidth="1"/>
    <col min="6658" max="6720" width="0" style="86" hidden="1" customWidth="1"/>
    <col min="6721" max="6726" width="7.140625" style="86" customWidth="1"/>
    <col min="6727" max="6728" width="11.5703125" style="86"/>
    <col min="6729" max="6729" width="14.28515625" style="86" customWidth="1"/>
    <col min="6730" max="6730" width="13.7109375" style="86" customWidth="1"/>
    <col min="6731" max="6731" width="13.85546875" style="86" customWidth="1"/>
    <col min="6732" max="6910" width="11.5703125" style="86"/>
    <col min="6911" max="6911" width="4.7109375" style="86" customWidth="1"/>
    <col min="6912" max="6912" width="16.7109375" style="86" customWidth="1"/>
    <col min="6913" max="6913" width="18.7109375" style="86" customWidth="1"/>
    <col min="6914" max="6976" width="0" style="86" hidden="1" customWidth="1"/>
    <col min="6977" max="6982" width="7.140625" style="86" customWidth="1"/>
    <col min="6983" max="6984" width="11.5703125" style="86"/>
    <col min="6985" max="6985" width="14.28515625" style="86" customWidth="1"/>
    <col min="6986" max="6986" width="13.7109375" style="86" customWidth="1"/>
    <col min="6987" max="6987" width="13.85546875" style="86" customWidth="1"/>
    <col min="6988" max="7166" width="11.5703125" style="86"/>
    <col min="7167" max="7167" width="4.7109375" style="86" customWidth="1"/>
    <col min="7168" max="7168" width="16.7109375" style="86" customWidth="1"/>
    <col min="7169" max="7169" width="18.7109375" style="86" customWidth="1"/>
    <col min="7170" max="7232" width="0" style="86" hidden="1" customWidth="1"/>
    <col min="7233" max="7238" width="7.140625" style="86" customWidth="1"/>
    <col min="7239" max="7240" width="11.5703125" style="86"/>
    <col min="7241" max="7241" width="14.28515625" style="86" customWidth="1"/>
    <col min="7242" max="7242" width="13.7109375" style="86" customWidth="1"/>
    <col min="7243" max="7243" width="13.85546875" style="86" customWidth="1"/>
    <col min="7244" max="7422" width="11.5703125" style="86"/>
    <col min="7423" max="7423" width="4.7109375" style="86" customWidth="1"/>
    <col min="7424" max="7424" width="16.7109375" style="86" customWidth="1"/>
    <col min="7425" max="7425" width="18.7109375" style="86" customWidth="1"/>
    <col min="7426" max="7488" width="0" style="86" hidden="1" customWidth="1"/>
    <col min="7489" max="7494" width="7.140625" style="86" customWidth="1"/>
    <col min="7495" max="7496" width="11.5703125" style="86"/>
    <col min="7497" max="7497" width="14.28515625" style="86" customWidth="1"/>
    <col min="7498" max="7498" width="13.7109375" style="86" customWidth="1"/>
    <col min="7499" max="7499" width="13.85546875" style="86" customWidth="1"/>
    <col min="7500" max="7678" width="11.5703125" style="86"/>
    <col min="7679" max="7679" width="4.7109375" style="86" customWidth="1"/>
    <col min="7680" max="7680" width="16.7109375" style="86" customWidth="1"/>
    <col min="7681" max="7681" width="18.7109375" style="86" customWidth="1"/>
    <col min="7682" max="7744" width="0" style="86" hidden="1" customWidth="1"/>
    <col min="7745" max="7750" width="7.140625" style="86" customWidth="1"/>
    <col min="7751" max="7752" width="11.5703125" style="86"/>
    <col min="7753" max="7753" width="14.28515625" style="86" customWidth="1"/>
    <col min="7754" max="7754" width="13.7109375" style="86" customWidth="1"/>
    <col min="7755" max="7755" width="13.85546875" style="86" customWidth="1"/>
    <col min="7756" max="7934" width="11.5703125" style="86"/>
    <col min="7935" max="7935" width="4.7109375" style="86" customWidth="1"/>
    <col min="7936" max="7936" width="16.7109375" style="86" customWidth="1"/>
    <col min="7937" max="7937" width="18.7109375" style="86" customWidth="1"/>
    <col min="7938" max="8000" width="0" style="86" hidden="1" customWidth="1"/>
    <col min="8001" max="8006" width="7.140625" style="86" customWidth="1"/>
    <col min="8007" max="8008" width="11.5703125" style="86"/>
    <col min="8009" max="8009" width="14.28515625" style="86" customWidth="1"/>
    <col min="8010" max="8010" width="13.7109375" style="86" customWidth="1"/>
    <col min="8011" max="8011" width="13.85546875" style="86" customWidth="1"/>
    <col min="8012" max="8190" width="11.5703125" style="86"/>
    <col min="8191" max="8191" width="4.7109375" style="86" customWidth="1"/>
    <col min="8192" max="8192" width="16.7109375" style="86" customWidth="1"/>
    <col min="8193" max="8193" width="18.7109375" style="86" customWidth="1"/>
    <col min="8194" max="8256" width="0" style="86" hidden="1" customWidth="1"/>
    <col min="8257" max="8262" width="7.140625" style="86" customWidth="1"/>
    <col min="8263" max="8264" width="11.5703125" style="86"/>
    <col min="8265" max="8265" width="14.28515625" style="86" customWidth="1"/>
    <col min="8266" max="8266" width="13.7109375" style="86" customWidth="1"/>
    <col min="8267" max="8267" width="13.85546875" style="86" customWidth="1"/>
    <col min="8268" max="8446" width="11.5703125" style="86"/>
    <col min="8447" max="8447" width="4.7109375" style="86" customWidth="1"/>
    <col min="8448" max="8448" width="16.7109375" style="86" customWidth="1"/>
    <col min="8449" max="8449" width="18.7109375" style="86" customWidth="1"/>
    <col min="8450" max="8512" width="0" style="86" hidden="1" customWidth="1"/>
    <col min="8513" max="8518" width="7.140625" style="86" customWidth="1"/>
    <col min="8519" max="8520" width="11.5703125" style="86"/>
    <col min="8521" max="8521" width="14.28515625" style="86" customWidth="1"/>
    <col min="8522" max="8522" width="13.7109375" style="86" customWidth="1"/>
    <col min="8523" max="8523" width="13.85546875" style="86" customWidth="1"/>
    <col min="8524" max="8702" width="11.5703125" style="86"/>
    <col min="8703" max="8703" width="4.7109375" style="86" customWidth="1"/>
    <col min="8704" max="8704" width="16.7109375" style="86" customWidth="1"/>
    <col min="8705" max="8705" width="18.7109375" style="86" customWidth="1"/>
    <col min="8706" max="8768" width="0" style="86" hidden="1" customWidth="1"/>
    <col min="8769" max="8774" width="7.140625" style="86" customWidth="1"/>
    <col min="8775" max="8776" width="11.5703125" style="86"/>
    <col min="8777" max="8777" width="14.28515625" style="86" customWidth="1"/>
    <col min="8778" max="8778" width="13.7109375" style="86" customWidth="1"/>
    <col min="8779" max="8779" width="13.85546875" style="86" customWidth="1"/>
    <col min="8780" max="8958" width="11.5703125" style="86"/>
    <col min="8959" max="8959" width="4.7109375" style="86" customWidth="1"/>
    <col min="8960" max="8960" width="16.7109375" style="86" customWidth="1"/>
    <col min="8961" max="8961" width="18.7109375" style="86" customWidth="1"/>
    <col min="8962" max="9024" width="0" style="86" hidden="1" customWidth="1"/>
    <col min="9025" max="9030" width="7.140625" style="86" customWidth="1"/>
    <col min="9031" max="9032" width="11.5703125" style="86"/>
    <col min="9033" max="9033" width="14.28515625" style="86" customWidth="1"/>
    <col min="9034" max="9034" width="13.7109375" style="86" customWidth="1"/>
    <col min="9035" max="9035" width="13.85546875" style="86" customWidth="1"/>
    <col min="9036" max="9214" width="11.5703125" style="86"/>
    <col min="9215" max="9215" width="4.7109375" style="86" customWidth="1"/>
    <col min="9216" max="9216" width="16.7109375" style="86" customWidth="1"/>
    <col min="9217" max="9217" width="18.7109375" style="86" customWidth="1"/>
    <col min="9218" max="9280" width="0" style="86" hidden="1" customWidth="1"/>
    <col min="9281" max="9286" width="7.140625" style="86" customWidth="1"/>
    <col min="9287" max="9288" width="11.5703125" style="86"/>
    <col min="9289" max="9289" width="14.28515625" style="86" customWidth="1"/>
    <col min="9290" max="9290" width="13.7109375" style="86" customWidth="1"/>
    <col min="9291" max="9291" width="13.85546875" style="86" customWidth="1"/>
    <col min="9292" max="9470" width="11.5703125" style="86"/>
    <col min="9471" max="9471" width="4.7109375" style="86" customWidth="1"/>
    <col min="9472" max="9472" width="16.7109375" style="86" customWidth="1"/>
    <col min="9473" max="9473" width="18.7109375" style="86" customWidth="1"/>
    <col min="9474" max="9536" width="0" style="86" hidden="1" customWidth="1"/>
    <col min="9537" max="9542" width="7.140625" style="86" customWidth="1"/>
    <col min="9543" max="9544" width="11.5703125" style="86"/>
    <col min="9545" max="9545" width="14.28515625" style="86" customWidth="1"/>
    <col min="9546" max="9546" width="13.7109375" style="86" customWidth="1"/>
    <col min="9547" max="9547" width="13.85546875" style="86" customWidth="1"/>
    <col min="9548" max="9726" width="11.5703125" style="86"/>
    <col min="9727" max="9727" width="4.7109375" style="86" customWidth="1"/>
    <col min="9728" max="9728" width="16.7109375" style="86" customWidth="1"/>
    <col min="9729" max="9729" width="18.7109375" style="86" customWidth="1"/>
    <col min="9730" max="9792" width="0" style="86" hidden="1" customWidth="1"/>
    <col min="9793" max="9798" width="7.140625" style="86" customWidth="1"/>
    <col min="9799" max="9800" width="11.5703125" style="86"/>
    <col min="9801" max="9801" width="14.28515625" style="86" customWidth="1"/>
    <col min="9802" max="9802" width="13.7109375" style="86" customWidth="1"/>
    <col min="9803" max="9803" width="13.85546875" style="86" customWidth="1"/>
    <col min="9804" max="9982" width="11.5703125" style="86"/>
    <col min="9983" max="9983" width="4.7109375" style="86" customWidth="1"/>
    <col min="9984" max="9984" width="16.7109375" style="86" customWidth="1"/>
    <col min="9985" max="9985" width="18.7109375" style="86" customWidth="1"/>
    <col min="9986" max="10048" width="0" style="86" hidden="1" customWidth="1"/>
    <col min="10049" max="10054" width="7.140625" style="86" customWidth="1"/>
    <col min="10055" max="10056" width="11.5703125" style="86"/>
    <col min="10057" max="10057" width="14.28515625" style="86" customWidth="1"/>
    <col min="10058" max="10058" width="13.7109375" style="86" customWidth="1"/>
    <col min="10059" max="10059" width="13.85546875" style="86" customWidth="1"/>
    <col min="10060" max="10238" width="11.5703125" style="86"/>
    <col min="10239" max="10239" width="4.7109375" style="86" customWidth="1"/>
    <col min="10240" max="10240" width="16.7109375" style="86" customWidth="1"/>
    <col min="10241" max="10241" width="18.7109375" style="86" customWidth="1"/>
    <col min="10242" max="10304" width="0" style="86" hidden="1" customWidth="1"/>
    <col min="10305" max="10310" width="7.140625" style="86" customWidth="1"/>
    <col min="10311" max="10312" width="11.5703125" style="86"/>
    <col min="10313" max="10313" width="14.28515625" style="86" customWidth="1"/>
    <col min="10314" max="10314" width="13.7109375" style="86" customWidth="1"/>
    <col min="10315" max="10315" width="13.85546875" style="86" customWidth="1"/>
    <col min="10316" max="10494" width="11.5703125" style="86"/>
    <col min="10495" max="10495" width="4.7109375" style="86" customWidth="1"/>
    <col min="10496" max="10496" width="16.7109375" style="86" customWidth="1"/>
    <col min="10497" max="10497" width="18.7109375" style="86" customWidth="1"/>
    <col min="10498" max="10560" width="0" style="86" hidden="1" customWidth="1"/>
    <col min="10561" max="10566" width="7.140625" style="86" customWidth="1"/>
    <col min="10567" max="10568" width="11.5703125" style="86"/>
    <col min="10569" max="10569" width="14.28515625" style="86" customWidth="1"/>
    <col min="10570" max="10570" width="13.7109375" style="86" customWidth="1"/>
    <col min="10571" max="10571" width="13.85546875" style="86" customWidth="1"/>
    <col min="10572" max="10750" width="11.5703125" style="86"/>
    <col min="10751" max="10751" width="4.7109375" style="86" customWidth="1"/>
    <col min="10752" max="10752" width="16.7109375" style="86" customWidth="1"/>
    <col min="10753" max="10753" width="18.7109375" style="86" customWidth="1"/>
    <col min="10754" max="10816" width="0" style="86" hidden="1" customWidth="1"/>
    <col min="10817" max="10822" width="7.140625" style="86" customWidth="1"/>
    <col min="10823" max="10824" width="11.5703125" style="86"/>
    <col min="10825" max="10825" width="14.28515625" style="86" customWidth="1"/>
    <col min="10826" max="10826" width="13.7109375" style="86" customWidth="1"/>
    <col min="10827" max="10827" width="13.85546875" style="86" customWidth="1"/>
    <col min="10828" max="11006" width="11.5703125" style="86"/>
    <col min="11007" max="11007" width="4.7109375" style="86" customWidth="1"/>
    <col min="11008" max="11008" width="16.7109375" style="86" customWidth="1"/>
    <col min="11009" max="11009" width="18.7109375" style="86" customWidth="1"/>
    <col min="11010" max="11072" width="0" style="86" hidden="1" customWidth="1"/>
    <col min="11073" max="11078" width="7.140625" style="86" customWidth="1"/>
    <col min="11079" max="11080" width="11.5703125" style="86"/>
    <col min="11081" max="11081" width="14.28515625" style="86" customWidth="1"/>
    <col min="11082" max="11082" width="13.7109375" style="86" customWidth="1"/>
    <col min="11083" max="11083" width="13.85546875" style="86" customWidth="1"/>
    <col min="11084" max="11262" width="11.5703125" style="86"/>
    <col min="11263" max="11263" width="4.7109375" style="86" customWidth="1"/>
    <col min="11264" max="11264" width="16.7109375" style="86" customWidth="1"/>
    <col min="11265" max="11265" width="18.7109375" style="86" customWidth="1"/>
    <col min="11266" max="11328" width="0" style="86" hidden="1" customWidth="1"/>
    <col min="11329" max="11334" width="7.140625" style="86" customWidth="1"/>
    <col min="11335" max="11336" width="11.5703125" style="86"/>
    <col min="11337" max="11337" width="14.28515625" style="86" customWidth="1"/>
    <col min="11338" max="11338" width="13.7109375" style="86" customWidth="1"/>
    <col min="11339" max="11339" width="13.85546875" style="86" customWidth="1"/>
    <col min="11340" max="11518" width="11.5703125" style="86"/>
    <col min="11519" max="11519" width="4.7109375" style="86" customWidth="1"/>
    <col min="11520" max="11520" width="16.7109375" style="86" customWidth="1"/>
    <col min="11521" max="11521" width="18.7109375" style="86" customWidth="1"/>
    <col min="11522" max="11584" width="0" style="86" hidden="1" customWidth="1"/>
    <col min="11585" max="11590" width="7.140625" style="86" customWidth="1"/>
    <col min="11591" max="11592" width="11.5703125" style="86"/>
    <col min="11593" max="11593" width="14.28515625" style="86" customWidth="1"/>
    <col min="11594" max="11594" width="13.7109375" style="86" customWidth="1"/>
    <col min="11595" max="11595" width="13.85546875" style="86" customWidth="1"/>
    <col min="11596" max="11774" width="11.5703125" style="86"/>
    <col min="11775" max="11775" width="4.7109375" style="86" customWidth="1"/>
    <col min="11776" max="11776" width="16.7109375" style="86" customWidth="1"/>
    <col min="11777" max="11777" width="18.7109375" style="86" customWidth="1"/>
    <col min="11778" max="11840" width="0" style="86" hidden="1" customWidth="1"/>
    <col min="11841" max="11846" width="7.140625" style="86" customWidth="1"/>
    <col min="11847" max="11848" width="11.5703125" style="86"/>
    <col min="11849" max="11849" width="14.28515625" style="86" customWidth="1"/>
    <col min="11850" max="11850" width="13.7109375" style="86" customWidth="1"/>
    <col min="11851" max="11851" width="13.85546875" style="86" customWidth="1"/>
    <col min="11852" max="12030" width="11.5703125" style="86"/>
    <col min="12031" max="12031" width="4.7109375" style="86" customWidth="1"/>
    <col min="12032" max="12032" width="16.7109375" style="86" customWidth="1"/>
    <col min="12033" max="12033" width="18.7109375" style="86" customWidth="1"/>
    <col min="12034" max="12096" width="0" style="86" hidden="1" customWidth="1"/>
    <col min="12097" max="12102" width="7.140625" style="86" customWidth="1"/>
    <col min="12103" max="12104" width="11.5703125" style="86"/>
    <col min="12105" max="12105" width="14.28515625" style="86" customWidth="1"/>
    <col min="12106" max="12106" width="13.7109375" style="86" customWidth="1"/>
    <col min="12107" max="12107" width="13.85546875" style="86" customWidth="1"/>
    <col min="12108" max="12286" width="11.5703125" style="86"/>
    <col min="12287" max="12287" width="4.7109375" style="86" customWidth="1"/>
    <col min="12288" max="12288" width="16.7109375" style="86" customWidth="1"/>
    <col min="12289" max="12289" width="18.7109375" style="86" customWidth="1"/>
    <col min="12290" max="12352" width="0" style="86" hidden="1" customWidth="1"/>
    <col min="12353" max="12358" width="7.140625" style="86" customWidth="1"/>
    <col min="12359" max="12360" width="11.5703125" style="86"/>
    <col min="12361" max="12361" width="14.28515625" style="86" customWidth="1"/>
    <col min="12362" max="12362" width="13.7109375" style="86" customWidth="1"/>
    <col min="12363" max="12363" width="13.85546875" style="86" customWidth="1"/>
    <col min="12364" max="12542" width="11.5703125" style="86"/>
    <col min="12543" max="12543" width="4.7109375" style="86" customWidth="1"/>
    <col min="12544" max="12544" width="16.7109375" style="86" customWidth="1"/>
    <col min="12545" max="12545" width="18.7109375" style="86" customWidth="1"/>
    <col min="12546" max="12608" width="0" style="86" hidden="1" customWidth="1"/>
    <col min="12609" max="12614" width="7.140625" style="86" customWidth="1"/>
    <col min="12615" max="12616" width="11.5703125" style="86"/>
    <col min="12617" max="12617" width="14.28515625" style="86" customWidth="1"/>
    <col min="12618" max="12618" width="13.7109375" style="86" customWidth="1"/>
    <col min="12619" max="12619" width="13.85546875" style="86" customWidth="1"/>
    <col min="12620" max="12798" width="11.5703125" style="86"/>
    <col min="12799" max="12799" width="4.7109375" style="86" customWidth="1"/>
    <col min="12800" max="12800" width="16.7109375" style="86" customWidth="1"/>
    <col min="12801" max="12801" width="18.7109375" style="86" customWidth="1"/>
    <col min="12802" max="12864" width="0" style="86" hidden="1" customWidth="1"/>
    <col min="12865" max="12870" width="7.140625" style="86" customWidth="1"/>
    <col min="12871" max="12872" width="11.5703125" style="86"/>
    <col min="12873" max="12873" width="14.28515625" style="86" customWidth="1"/>
    <col min="12874" max="12874" width="13.7109375" style="86" customWidth="1"/>
    <col min="12875" max="12875" width="13.85546875" style="86" customWidth="1"/>
    <col min="12876" max="13054" width="11.5703125" style="86"/>
    <col min="13055" max="13055" width="4.7109375" style="86" customWidth="1"/>
    <col min="13056" max="13056" width="16.7109375" style="86" customWidth="1"/>
    <col min="13057" max="13057" width="18.7109375" style="86" customWidth="1"/>
    <col min="13058" max="13120" width="0" style="86" hidden="1" customWidth="1"/>
    <col min="13121" max="13126" width="7.140625" style="86" customWidth="1"/>
    <col min="13127" max="13128" width="11.5703125" style="86"/>
    <col min="13129" max="13129" width="14.28515625" style="86" customWidth="1"/>
    <col min="13130" max="13130" width="13.7109375" style="86" customWidth="1"/>
    <col min="13131" max="13131" width="13.85546875" style="86" customWidth="1"/>
    <col min="13132" max="13310" width="11.5703125" style="86"/>
    <col min="13311" max="13311" width="4.7109375" style="86" customWidth="1"/>
    <col min="13312" max="13312" width="16.7109375" style="86" customWidth="1"/>
    <col min="13313" max="13313" width="18.7109375" style="86" customWidth="1"/>
    <col min="13314" max="13376" width="0" style="86" hidden="1" customWidth="1"/>
    <col min="13377" max="13382" width="7.140625" style="86" customWidth="1"/>
    <col min="13383" max="13384" width="11.5703125" style="86"/>
    <col min="13385" max="13385" width="14.28515625" style="86" customWidth="1"/>
    <col min="13386" max="13386" width="13.7109375" style="86" customWidth="1"/>
    <col min="13387" max="13387" width="13.85546875" style="86" customWidth="1"/>
    <col min="13388" max="13566" width="11.5703125" style="86"/>
    <col min="13567" max="13567" width="4.7109375" style="86" customWidth="1"/>
    <col min="13568" max="13568" width="16.7109375" style="86" customWidth="1"/>
    <col min="13569" max="13569" width="18.7109375" style="86" customWidth="1"/>
    <col min="13570" max="13632" width="0" style="86" hidden="1" customWidth="1"/>
    <col min="13633" max="13638" width="7.140625" style="86" customWidth="1"/>
    <col min="13639" max="13640" width="11.5703125" style="86"/>
    <col min="13641" max="13641" width="14.28515625" style="86" customWidth="1"/>
    <col min="13642" max="13642" width="13.7109375" style="86" customWidth="1"/>
    <col min="13643" max="13643" width="13.85546875" style="86" customWidth="1"/>
    <col min="13644" max="13822" width="11.5703125" style="86"/>
    <col min="13823" max="13823" width="4.7109375" style="86" customWidth="1"/>
    <col min="13824" max="13824" width="16.7109375" style="86" customWidth="1"/>
    <col min="13825" max="13825" width="18.7109375" style="86" customWidth="1"/>
    <col min="13826" max="13888" width="0" style="86" hidden="1" customWidth="1"/>
    <col min="13889" max="13894" width="7.140625" style="86" customWidth="1"/>
    <col min="13895" max="13896" width="11.5703125" style="86"/>
    <col min="13897" max="13897" width="14.28515625" style="86" customWidth="1"/>
    <col min="13898" max="13898" width="13.7109375" style="86" customWidth="1"/>
    <col min="13899" max="13899" width="13.85546875" style="86" customWidth="1"/>
    <col min="13900" max="14078" width="11.5703125" style="86"/>
    <col min="14079" max="14079" width="4.7109375" style="86" customWidth="1"/>
    <col min="14080" max="14080" width="16.7109375" style="86" customWidth="1"/>
    <col min="14081" max="14081" width="18.7109375" style="86" customWidth="1"/>
    <col min="14082" max="14144" width="0" style="86" hidden="1" customWidth="1"/>
    <col min="14145" max="14150" width="7.140625" style="86" customWidth="1"/>
    <col min="14151" max="14152" width="11.5703125" style="86"/>
    <col min="14153" max="14153" width="14.28515625" style="86" customWidth="1"/>
    <col min="14154" max="14154" width="13.7109375" style="86" customWidth="1"/>
    <col min="14155" max="14155" width="13.85546875" style="86" customWidth="1"/>
    <col min="14156" max="14334" width="11.5703125" style="86"/>
    <col min="14335" max="14335" width="4.7109375" style="86" customWidth="1"/>
    <col min="14336" max="14336" width="16.7109375" style="86" customWidth="1"/>
    <col min="14337" max="14337" width="18.7109375" style="86" customWidth="1"/>
    <col min="14338" max="14400" width="0" style="86" hidden="1" customWidth="1"/>
    <col min="14401" max="14406" width="7.140625" style="86" customWidth="1"/>
    <col min="14407" max="14408" width="11.5703125" style="86"/>
    <col min="14409" max="14409" width="14.28515625" style="86" customWidth="1"/>
    <col min="14410" max="14410" width="13.7109375" style="86" customWidth="1"/>
    <col min="14411" max="14411" width="13.85546875" style="86" customWidth="1"/>
    <col min="14412" max="14590" width="11.5703125" style="86"/>
    <col min="14591" max="14591" width="4.7109375" style="86" customWidth="1"/>
    <col min="14592" max="14592" width="16.7109375" style="86" customWidth="1"/>
    <col min="14593" max="14593" width="18.7109375" style="86" customWidth="1"/>
    <col min="14594" max="14656" width="0" style="86" hidden="1" customWidth="1"/>
    <col min="14657" max="14662" width="7.140625" style="86" customWidth="1"/>
    <col min="14663" max="14664" width="11.5703125" style="86"/>
    <col min="14665" max="14665" width="14.28515625" style="86" customWidth="1"/>
    <col min="14666" max="14666" width="13.7109375" style="86" customWidth="1"/>
    <col min="14667" max="14667" width="13.85546875" style="86" customWidth="1"/>
    <col min="14668" max="14846" width="11.5703125" style="86"/>
    <col min="14847" max="14847" width="4.7109375" style="86" customWidth="1"/>
    <col min="14848" max="14848" width="16.7109375" style="86" customWidth="1"/>
    <col min="14849" max="14849" width="18.7109375" style="86" customWidth="1"/>
    <col min="14850" max="14912" width="0" style="86" hidden="1" customWidth="1"/>
    <col min="14913" max="14918" width="7.140625" style="86" customWidth="1"/>
    <col min="14919" max="14920" width="11.5703125" style="86"/>
    <col min="14921" max="14921" width="14.28515625" style="86" customWidth="1"/>
    <col min="14922" max="14922" width="13.7109375" style="86" customWidth="1"/>
    <col min="14923" max="14923" width="13.85546875" style="86" customWidth="1"/>
    <col min="14924" max="15102" width="11.5703125" style="86"/>
    <col min="15103" max="15103" width="4.7109375" style="86" customWidth="1"/>
    <col min="15104" max="15104" width="16.7109375" style="86" customWidth="1"/>
    <col min="15105" max="15105" width="18.7109375" style="86" customWidth="1"/>
    <col min="15106" max="15168" width="0" style="86" hidden="1" customWidth="1"/>
    <col min="15169" max="15174" width="7.140625" style="86" customWidth="1"/>
    <col min="15175" max="15176" width="11.5703125" style="86"/>
    <col min="15177" max="15177" width="14.28515625" style="86" customWidth="1"/>
    <col min="15178" max="15178" width="13.7109375" style="86" customWidth="1"/>
    <col min="15179" max="15179" width="13.85546875" style="86" customWidth="1"/>
    <col min="15180" max="15358" width="11.5703125" style="86"/>
    <col min="15359" max="15359" width="4.7109375" style="86" customWidth="1"/>
    <col min="15360" max="15360" width="16.7109375" style="86" customWidth="1"/>
    <col min="15361" max="15361" width="18.7109375" style="86" customWidth="1"/>
    <col min="15362" max="15424" width="0" style="86" hidden="1" customWidth="1"/>
    <col min="15425" max="15430" width="7.140625" style="86" customWidth="1"/>
    <col min="15431" max="15432" width="11.5703125" style="86"/>
    <col min="15433" max="15433" width="14.28515625" style="86" customWidth="1"/>
    <col min="15434" max="15434" width="13.7109375" style="86" customWidth="1"/>
    <col min="15435" max="15435" width="13.85546875" style="86" customWidth="1"/>
    <col min="15436" max="15614" width="11.5703125" style="86"/>
    <col min="15615" max="15615" width="4.7109375" style="86" customWidth="1"/>
    <col min="15616" max="15616" width="16.7109375" style="86" customWidth="1"/>
    <col min="15617" max="15617" width="18.7109375" style="86" customWidth="1"/>
    <col min="15618" max="15680" width="0" style="86" hidden="1" customWidth="1"/>
    <col min="15681" max="15686" width="7.140625" style="86" customWidth="1"/>
    <col min="15687" max="15688" width="11.5703125" style="86"/>
    <col min="15689" max="15689" width="14.28515625" style="86" customWidth="1"/>
    <col min="15690" max="15690" width="13.7109375" style="86" customWidth="1"/>
    <col min="15691" max="15691" width="13.85546875" style="86" customWidth="1"/>
    <col min="15692" max="15870" width="11.5703125" style="86"/>
    <col min="15871" max="15871" width="4.7109375" style="86" customWidth="1"/>
    <col min="15872" max="15872" width="16.7109375" style="86" customWidth="1"/>
    <col min="15873" max="15873" width="18.7109375" style="86" customWidth="1"/>
    <col min="15874" max="15936" width="0" style="86" hidden="1" customWidth="1"/>
    <col min="15937" max="15942" width="7.140625" style="86" customWidth="1"/>
    <col min="15943" max="15944" width="11.5703125" style="86"/>
    <col min="15945" max="15945" width="14.28515625" style="86" customWidth="1"/>
    <col min="15946" max="15946" width="13.7109375" style="86" customWidth="1"/>
    <col min="15947" max="15947" width="13.85546875" style="86" customWidth="1"/>
    <col min="15948" max="16126" width="11.5703125" style="86"/>
    <col min="16127" max="16127" width="4.7109375" style="86" customWidth="1"/>
    <col min="16128" max="16128" width="16.7109375" style="86" customWidth="1"/>
    <col min="16129" max="16129" width="18.7109375" style="86" customWidth="1"/>
    <col min="16130" max="16192" width="0" style="86" hidden="1" customWidth="1"/>
    <col min="16193" max="16198" width="7.140625" style="86" customWidth="1"/>
    <col min="16199" max="16200" width="11.5703125" style="86"/>
    <col min="16201" max="16201" width="14.28515625" style="86" customWidth="1"/>
    <col min="16202" max="16202" width="13.7109375" style="86" customWidth="1"/>
    <col min="16203" max="16203" width="13.85546875" style="86" customWidth="1"/>
    <col min="16204" max="16384" width="11.5703125" style="86"/>
  </cols>
  <sheetData>
    <row r="1" spans="1:74" ht="15.75" customHeight="1" x14ac:dyDescent="0.25">
      <c r="A1" s="85" t="s">
        <v>298</v>
      </c>
      <c r="B1" s="85"/>
      <c r="AF1" s="88" t="s">
        <v>0</v>
      </c>
      <c r="AG1" s="89" t="s">
        <v>1</v>
      </c>
    </row>
    <row r="2" spans="1:74" ht="14.25" customHeight="1" thickBot="1" x14ac:dyDescent="0.3">
      <c r="AF2" s="88"/>
      <c r="AG2" s="89"/>
    </row>
    <row r="3" spans="1:74" s="84" customFormat="1" ht="25.9" customHeight="1" thickBot="1" x14ac:dyDescent="0.3">
      <c r="A3" s="92" t="s">
        <v>2</v>
      </c>
      <c r="B3" s="93" t="s">
        <v>3</v>
      </c>
      <c r="C3" s="94"/>
      <c r="D3" s="314">
        <v>1994</v>
      </c>
      <c r="E3" s="315"/>
      <c r="F3" s="317">
        <v>1995</v>
      </c>
      <c r="G3" s="317"/>
      <c r="H3" s="314">
        <v>1996</v>
      </c>
      <c r="I3" s="315"/>
      <c r="J3" s="314">
        <v>1997</v>
      </c>
      <c r="K3" s="315"/>
      <c r="L3" s="314">
        <v>1998</v>
      </c>
      <c r="M3" s="315"/>
      <c r="N3" s="314">
        <v>1999</v>
      </c>
      <c r="O3" s="315"/>
      <c r="P3" s="314">
        <v>2000</v>
      </c>
      <c r="Q3" s="315"/>
      <c r="R3" s="314">
        <v>2001</v>
      </c>
      <c r="S3" s="315"/>
      <c r="T3" s="314">
        <v>2002</v>
      </c>
      <c r="U3" s="315"/>
      <c r="V3" s="314">
        <v>2003</v>
      </c>
      <c r="W3" s="315"/>
      <c r="X3" s="314">
        <v>2004</v>
      </c>
      <c r="Y3" s="315"/>
      <c r="Z3" s="314">
        <v>2005</v>
      </c>
      <c r="AA3" s="315"/>
      <c r="AB3" s="314">
        <v>2006</v>
      </c>
      <c r="AC3" s="315"/>
      <c r="AD3" s="314">
        <v>2007</v>
      </c>
      <c r="AE3" s="315"/>
      <c r="AF3" s="316" t="s">
        <v>299</v>
      </c>
      <c r="AG3" s="315"/>
      <c r="AH3" s="316">
        <v>2008</v>
      </c>
      <c r="AI3" s="315"/>
      <c r="AJ3" s="309">
        <v>2009</v>
      </c>
      <c r="AK3" s="311"/>
      <c r="AL3" s="309">
        <v>2010</v>
      </c>
      <c r="AM3" s="311"/>
      <c r="AN3" s="309">
        <v>2011</v>
      </c>
      <c r="AO3" s="311"/>
      <c r="AP3" s="309">
        <v>2012</v>
      </c>
      <c r="AQ3" s="311"/>
      <c r="AR3" s="309">
        <v>2013</v>
      </c>
      <c r="AS3" s="311"/>
      <c r="AT3" s="309">
        <v>2014</v>
      </c>
      <c r="AU3" s="311"/>
      <c r="AV3" s="309">
        <v>2015</v>
      </c>
      <c r="AW3" s="311"/>
      <c r="AX3" s="309">
        <v>2016</v>
      </c>
      <c r="AY3" s="311"/>
      <c r="AZ3" s="309">
        <v>2017</v>
      </c>
      <c r="BA3" s="311"/>
      <c r="BB3" s="309">
        <v>2018</v>
      </c>
      <c r="BC3" s="311"/>
      <c r="BD3" s="309">
        <v>2019</v>
      </c>
      <c r="BE3" s="311"/>
      <c r="BF3" s="309">
        <v>2020</v>
      </c>
      <c r="BG3" s="311"/>
      <c r="BH3" s="309">
        <v>2021</v>
      </c>
      <c r="BI3" s="311"/>
      <c r="BJ3" s="309">
        <v>2022</v>
      </c>
      <c r="BK3" s="310"/>
      <c r="BL3" s="309">
        <v>2023</v>
      </c>
      <c r="BM3" s="310"/>
      <c r="BN3" s="311"/>
      <c r="BO3" s="309">
        <v>2024</v>
      </c>
      <c r="BP3" s="310"/>
      <c r="BQ3" s="311"/>
      <c r="BR3" s="309">
        <v>2025</v>
      </c>
      <c r="BS3" s="310"/>
      <c r="BT3" s="311"/>
      <c r="BU3" s="95"/>
    </row>
    <row r="4" spans="1:74" s="84" customFormat="1" ht="25.9" customHeight="1" x14ac:dyDescent="0.25">
      <c r="A4" s="96"/>
      <c r="B4" s="97"/>
      <c r="C4" s="98"/>
      <c r="D4" s="99" t="s">
        <v>4</v>
      </c>
      <c r="E4" s="100" t="s">
        <v>5</v>
      </c>
      <c r="F4" s="99" t="s">
        <v>4</v>
      </c>
      <c r="G4" s="100" t="s">
        <v>5</v>
      </c>
      <c r="H4" s="99" t="s">
        <v>4</v>
      </c>
      <c r="I4" s="100" t="s">
        <v>5</v>
      </c>
      <c r="J4" s="99" t="s">
        <v>4</v>
      </c>
      <c r="K4" s="100" t="s">
        <v>5</v>
      </c>
      <c r="L4" s="99" t="s">
        <v>4</v>
      </c>
      <c r="M4" s="100" t="s">
        <v>5</v>
      </c>
      <c r="N4" s="99" t="s">
        <v>4</v>
      </c>
      <c r="O4" s="100" t="s">
        <v>5</v>
      </c>
      <c r="P4" s="99" t="s">
        <v>4</v>
      </c>
      <c r="Q4" s="100" t="s">
        <v>5</v>
      </c>
      <c r="R4" s="99" t="s">
        <v>4</v>
      </c>
      <c r="S4" s="100" t="s">
        <v>5</v>
      </c>
      <c r="T4" s="99" t="s">
        <v>4</v>
      </c>
      <c r="U4" s="100" t="s">
        <v>5</v>
      </c>
      <c r="V4" s="99" t="s">
        <v>4</v>
      </c>
      <c r="W4" s="100" t="s">
        <v>5</v>
      </c>
      <c r="X4" s="99" t="s">
        <v>4</v>
      </c>
      <c r="Y4" s="100" t="s">
        <v>5</v>
      </c>
      <c r="Z4" s="99" t="s">
        <v>4</v>
      </c>
      <c r="AA4" s="100" t="s">
        <v>5</v>
      </c>
      <c r="AB4" s="99" t="s">
        <v>4</v>
      </c>
      <c r="AC4" s="100" t="s">
        <v>5</v>
      </c>
      <c r="AD4" s="99" t="s">
        <v>4</v>
      </c>
      <c r="AE4" s="100" t="s">
        <v>5</v>
      </c>
      <c r="AF4" s="99" t="s">
        <v>4</v>
      </c>
      <c r="AG4" s="100" t="s">
        <v>5</v>
      </c>
      <c r="AH4" s="99" t="s">
        <v>4</v>
      </c>
      <c r="AI4" s="100" t="s">
        <v>5</v>
      </c>
      <c r="AJ4" s="99" t="s">
        <v>4</v>
      </c>
      <c r="AK4" s="100" t="s">
        <v>5</v>
      </c>
      <c r="AL4" s="99" t="s">
        <v>4</v>
      </c>
      <c r="AM4" s="100" t="s">
        <v>5</v>
      </c>
      <c r="AN4" s="99" t="s">
        <v>4</v>
      </c>
      <c r="AO4" s="100" t="s">
        <v>5</v>
      </c>
      <c r="AP4" s="99" t="s">
        <v>4</v>
      </c>
      <c r="AQ4" s="100" t="s">
        <v>5</v>
      </c>
      <c r="AR4" s="99" t="s">
        <v>4</v>
      </c>
      <c r="AS4" s="100" t="s">
        <v>5</v>
      </c>
      <c r="AT4" s="99" t="s">
        <v>4</v>
      </c>
      <c r="AU4" s="100" t="s">
        <v>5</v>
      </c>
      <c r="AV4" s="99" t="s">
        <v>4</v>
      </c>
      <c r="AW4" s="100" t="s">
        <v>5</v>
      </c>
      <c r="AX4" s="99" t="s">
        <v>4</v>
      </c>
      <c r="AY4" s="100" t="s">
        <v>5</v>
      </c>
      <c r="AZ4" s="99" t="s">
        <v>4</v>
      </c>
      <c r="BA4" s="100" t="s">
        <v>5</v>
      </c>
      <c r="BB4" s="99" t="s">
        <v>4</v>
      </c>
      <c r="BC4" s="100" t="s">
        <v>5</v>
      </c>
      <c r="BD4" s="99" t="s">
        <v>4</v>
      </c>
      <c r="BE4" s="100" t="s">
        <v>5</v>
      </c>
      <c r="BF4" s="99" t="s">
        <v>4</v>
      </c>
      <c r="BG4" s="100" t="s">
        <v>5</v>
      </c>
      <c r="BH4" s="99" t="s">
        <v>4</v>
      </c>
      <c r="BI4" s="100" t="s">
        <v>5</v>
      </c>
      <c r="BJ4" s="99" t="s">
        <v>4</v>
      </c>
      <c r="BK4" s="100" t="s">
        <v>5</v>
      </c>
      <c r="BL4" s="99" t="s">
        <v>4</v>
      </c>
      <c r="BM4" s="100" t="s">
        <v>5</v>
      </c>
      <c r="BN4" s="101" t="s">
        <v>6</v>
      </c>
      <c r="BO4" s="99" t="s">
        <v>4</v>
      </c>
      <c r="BP4" s="100" t="s">
        <v>5</v>
      </c>
      <c r="BQ4" s="101" t="s">
        <v>6</v>
      </c>
      <c r="BR4" s="99" t="s">
        <v>4</v>
      </c>
      <c r="BS4" s="100" t="s">
        <v>5</v>
      </c>
      <c r="BT4" s="101" t="s">
        <v>6</v>
      </c>
      <c r="BU4" s="95"/>
    </row>
    <row r="5" spans="1:74" s="84" customFormat="1" x14ac:dyDescent="0.25">
      <c r="A5" s="241"/>
      <c r="B5" s="242" t="s">
        <v>7</v>
      </c>
      <c r="C5" s="243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5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8"/>
      <c r="BO5" s="247"/>
      <c r="BP5" s="247"/>
      <c r="BQ5" s="248"/>
      <c r="BR5" s="247"/>
      <c r="BS5" s="247"/>
      <c r="BT5" s="248"/>
      <c r="BU5" s="95"/>
    </row>
    <row r="6" spans="1:74" s="84" customFormat="1" ht="30" hidden="1" customHeight="1" outlineLevel="1" x14ac:dyDescent="0.25">
      <c r="A6" s="102">
        <v>1</v>
      </c>
      <c r="B6" s="103" t="s">
        <v>300</v>
      </c>
      <c r="C6" s="104"/>
      <c r="D6" s="105">
        <v>1.4</v>
      </c>
      <c r="E6" s="106">
        <v>1</v>
      </c>
      <c r="F6" s="107">
        <v>1.4</v>
      </c>
      <c r="G6" s="108">
        <v>1</v>
      </c>
      <c r="H6" s="107">
        <v>1.4</v>
      </c>
      <c r="I6" s="108">
        <v>1</v>
      </c>
      <c r="J6" s="107">
        <v>1.4</v>
      </c>
      <c r="K6" s="108">
        <v>1</v>
      </c>
      <c r="L6" s="107">
        <v>1.4</v>
      </c>
      <c r="M6" s="108">
        <v>1</v>
      </c>
      <c r="N6" s="107">
        <v>1.4</v>
      </c>
      <c r="O6" s="108">
        <v>1</v>
      </c>
      <c r="P6" s="107">
        <v>1.4</v>
      </c>
      <c r="Q6" s="108">
        <v>1</v>
      </c>
      <c r="R6" s="109">
        <v>1.4</v>
      </c>
      <c r="S6" s="110">
        <v>1</v>
      </c>
      <c r="T6" s="107">
        <v>1.4</v>
      </c>
      <c r="U6" s="108">
        <v>1</v>
      </c>
      <c r="V6" s="107">
        <v>1.4</v>
      </c>
      <c r="W6" s="108">
        <v>1.25</v>
      </c>
      <c r="X6" s="107">
        <v>1.4</v>
      </c>
      <c r="Y6" s="108">
        <v>1.25</v>
      </c>
      <c r="Z6" s="107"/>
      <c r="AA6" s="108"/>
      <c r="AB6" s="107"/>
      <c r="AC6" s="108"/>
      <c r="AD6" s="107"/>
      <c r="AE6" s="108"/>
      <c r="AF6" s="107"/>
      <c r="AG6" s="108"/>
      <c r="AH6" s="107"/>
      <c r="AI6" s="108"/>
      <c r="AJ6" s="107"/>
      <c r="AK6" s="108"/>
      <c r="BN6" s="111"/>
      <c r="BQ6" s="111"/>
      <c r="BT6" s="111"/>
      <c r="BU6" s="95"/>
    </row>
    <row r="7" spans="1:74" s="84" customFormat="1" collapsed="1" x14ac:dyDescent="0.25">
      <c r="A7" s="102">
        <v>2</v>
      </c>
      <c r="B7" s="113" t="s">
        <v>8</v>
      </c>
      <c r="C7" s="114"/>
      <c r="D7" s="112">
        <v>1.3</v>
      </c>
      <c r="E7" s="115">
        <v>1.25</v>
      </c>
      <c r="F7" s="112">
        <v>1.3</v>
      </c>
      <c r="G7" s="116">
        <v>1.3</v>
      </c>
      <c r="H7" s="112">
        <v>1.3</v>
      </c>
      <c r="I7" s="116">
        <v>1.3</v>
      </c>
      <c r="J7" s="112">
        <v>1.3</v>
      </c>
      <c r="K7" s="116">
        <v>1.3</v>
      </c>
      <c r="L7" s="112">
        <v>1.3</v>
      </c>
      <c r="M7" s="116">
        <v>1.3</v>
      </c>
      <c r="N7" s="112">
        <v>1.3</v>
      </c>
      <c r="O7" s="116">
        <v>1.35</v>
      </c>
      <c r="P7" s="112">
        <v>1.3</v>
      </c>
      <c r="Q7" s="116">
        <v>1.35</v>
      </c>
      <c r="R7" s="109">
        <v>1.3</v>
      </c>
      <c r="S7" s="110">
        <v>1.35</v>
      </c>
      <c r="T7" s="112">
        <v>1.3</v>
      </c>
      <c r="U7" s="116">
        <v>1.35</v>
      </c>
      <c r="V7" s="112">
        <v>1.3</v>
      </c>
      <c r="W7" s="116">
        <v>1.35</v>
      </c>
      <c r="X7" s="112">
        <v>1.3</v>
      </c>
      <c r="Y7" s="116">
        <v>1.35</v>
      </c>
      <c r="Z7" s="112">
        <v>1.3</v>
      </c>
      <c r="AA7" s="116">
        <v>1.4</v>
      </c>
      <c r="AB7" s="112">
        <v>1.3</v>
      </c>
      <c r="AC7" s="116">
        <v>1.5</v>
      </c>
      <c r="AD7" s="112">
        <v>1.3</v>
      </c>
      <c r="AE7" s="116">
        <v>1.6</v>
      </c>
      <c r="AF7" s="112">
        <v>1.3</v>
      </c>
      <c r="AG7" s="116">
        <v>1.6</v>
      </c>
      <c r="AH7" s="112">
        <v>1.3</v>
      </c>
      <c r="AI7" s="116">
        <v>1.6</v>
      </c>
      <c r="AJ7" s="112">
        <v>1.3</v>
      </c>
      <c r="AK7" s="116">
        <v>1.6</v>
      </c>
      <c r="AL7" s="112">
        <v>1.3</v>
      </c>
      <c r="AM7" s="116">
        <v>1.6</v>
      </c>
      <c r="AN7" s="112">
        <v>1.3</v>
      </c>
      <c r="AO7" s="116">
        <v>1.6</v>
      </c>
      <c r="AP7" s="112">
        <v>1.3</v>
      </c>
      <c r="AQ7" s="116">
        <v>1.6</v>
      </c>
      <c r="AR7" s="112">
        <v>1.3</v>
      </c>
      <c r="AS7" s="116">
        <v>1.6</v>
      </c>
      <c r="AT7" s="112">
        <v>1.3</v>
      </c>
      <c r="AU7" s="116">
        <v>1.6</v>
      </c>
      <c r="AV7" s="112">
        <v>1.3</v>
      </c>
      <c r="AW7" s="116">
        <v>1.6</v>
      </c>
      <c r="AX7" s="112">
        <v>1.3</v>
      </c>
      <c r="AY7" s="116">
        <v>1.6</v>
      </c>
      <c r="AZ7" s="112">
        <v>1.3</v>
      </c>
      <c r="BA7" s="116">
        <v>1.6</v>
      </c>
      <c r="BB7" s="112">
        <v>1.3</v>
      </c>
      <c r="BC7" s="116">
        <v>1.6</v>
      </c>
      <c r="BD7" s="112">
        <v>1.3</v>
      </c>
      <c r="BE7" s="116">
        <v>1.6</v>
      </c>
      <c r="BF7" s="112">
        <v>1.3</v>
      </c>
      <c r="BG7" s="116">
        <v>1.6</v>
      </c>
      <c r="BH7" s="112">
        <v>1.3</v>
      </c>
      <c r="BI7" s="116">
        <v>1.6</v>
      </c>
      <c r="BJ7" s="112">
        <v>1.3</v>
      </c>
      <c r="BK7" s="117">
        <v>1.6</v>
      </c>
      <c r="BL7" s="112">
        <v>1.3</v>
      </c>
      <c r="BM7" s="117">
        <v>1.6</v>
      </c>
      <c r="BN7" s="118">
        <f>+BL7-(BM7-1)/2</f>
        <v>1</v>
      </c>
      <c r="BO7" s="112">
        <v>1.3</v>
      </c>
      <c r="BP7" s="117">
        <v>1.6</v>
      </c>
      <c r="BQ7" s="118">
        <f>+BO7-(BP7-1)/2</f>
        <v>1</v>
      </c>
      <c r="BR7" s="112">
        <v>1.3</v>
      </c>
      <c r="BS7" s="117">
        <v>1.6</v>
      </c>
      <c r="BT7" s="118">
        <f>+BR7-(BS7-1)/2</f>
        <v>1</v>
      </c>
      <c r="BU7" s="95"/>
    </row>
    <row r="8" spans="1:74" s="124" customFormat="1" ht="31.5" hidden="1" outlineLevel="1" x14ac:dyDescent="0.25">
      <c r="A8" s="119">
        <v>3</v>
      </c>
      <c r="B8" s="120" t="s">
        <v>301</v>
      </c>
      <c r="C8" s="121"/>
      <c r="D8" s="112">
        <v>1.4</v>
      </c>
      <c r="E8" s="115">
        <v>1.1000000000000001</v>
      </c>
      <c r="F8" s="112">
        <v>1.4</v>
      </c>
      <c r="G8" s="116">
        <v>1.2</v>
      </c>
      <c r="H8" s="112">
        <v>1.3</v>
      </c>
      <c r="I8" s="116">
        <v>1.2</v>
      </c>
      <c r="J8" s="112">
        <v>1.3</v>
      </c>
      <c r="K8" s="116">
        <v>1.2</v>
      </c>
      <c r="L8" s="112">
        <v>1.3</v>
      </c>
      <c r="M8" s="116">
        <v>1.2</v>
      </c>
      <c r="N8" s="112">
        <v>1.3</v>
      </c>
      <c r="O8" s="116">
        <v>1.2</v>
      </c>
      <c r="P8" s="112">
        <v>1.3</v>
      </c>
      <c r="Q8" s="116">
        <v>1.2</v>
      </c>
      <c r="R8" s="122">
        <v>1.3</v>
      </c>
      <c r="S8" s="123">
        <v>1.4</v>
      </c>
      <c r="T8" s="112">
        <v>1.3</v>
      </c>
      <c r="U8" s="116">
        <v>1.4</v>
      </c>
      <c r="V8" s="112">
        <v>1.3</v>
      </c>
      <c r="W8" s="116">
        <v>1.4</v>
      </c>
      <c r="X8" s="112">
        <v>1.2</v>
      </c>
      <c r="Y8" s="116">
        <v>1.5</v>
      </c>
      <c r="Z8" s="112">
        <v>1.2</v>
      </c>
      <c r="AA8" s="116">
        <v>1.5</v>
      </c>
      <c r="AB8" s="112">
        <v>1.2</v>
      </c>
      <c r="AC8" s="116">
        <v>1.5</v>
      </c>
      <c r="AD8" s="112">
        <v>1.2</v>
      </c>
      <c r="AE8" s="116">
        <v>1.5</v>
      </c>
      <c r="AF8" s="112">
        <v>1.2</v>
      </c>
      <c r="AG8" s="116">
        <v>1.5</v>
      </c>
      <c r="AH8" s="112">
        <v>1.2</v>
      </c>
      <c r="AI8" s="116">
        <v>1.5</v>
      </c>
      <c r="AJ8" s="112">
        <v>1.2</v>
      </c>
      <c r="AK8" s="116">
        <v>1.6</v>
      </c>
      <c r="AL8" s="112">
        <v>1.2</v>
      </c>
      <c r="AM8" s="116">
        <v>1.6</v>
      </c>
      <c r="AN8" s="112">
        <v>1.2</v>
      </c>
      <c r="AO8" s="116">
        <v>1.6</v>
      </c>
      <c r="AP8" s="112">
        <v>1.2</v>
      </c>
      <c r="AQ8" s="116">
        <v>1.6</v>
      </c>
      <c r="AR8" s="112">
        <v>1.2</v>
      </c>
      <c r="AS8" s="116">
        <v>1.6</v>
      </c>
      <c r="AT8" s="112">
        <v>1.1000000000000001</v>
      </c>
      <c r="AU8" s="116">
        <v>1.7</v>
      </c>
      <c r="AV8" s="112">
        <v>1.1000000000000001</v>
      </c>
      <c r="AW8" s="116">
        <v>1.7</v>
      </c>
      <c r="AX8" s="112">
        <v>1.1000000000000001</v>
      </c>
      <c r="AY8" s="116">
        <v>1.7</v>
      </c>
      <c r="AZ8" s="112"/>
      <c r="BA8" s="116"/>
      <c r="BB8" s="112"/>
      <c r="BC8" s="116"/>
      <c r="BD8" s="112"/>
      <c r="BE8" s="116"/>
      <c r="BF8" s="112"/>
      <c r="BG8" s="116"/>
      <c r="BH8" s="112"/>
      <c r="BI8" s="116"/>
      <c r="BJ8" s="112"/>
      <c r="BK8" s="117"/>
      <c r="BL8" s="112"/>
      <c r="BM8" s="117"/>
      <c r="BN8" s="118"/>
      <c r="BO8" s="112"/>
      <c r="BP8" s="117"/>
      <c r="BQ8" s="118"/>
      <c r="BR8" s="112"/>
      <c r="BS8" s="117"/>
      <c r="BT8" s="118"/>
      <c r="BU8" s="95"/>
    </row>
    <row r="9" spans="1:74" s="84" customFormat="1" collapsed="1" x14ac:dyDescent="0.25">
      <c r="A9" s="102">
        <v>4</v>
      </c>
      <c r="B9" s="113" t="s">
        <v>9</v>
      </c>
      <c r="C9" s="114"/>
      <c r="D9" s="112">
        <v>1.4</v>
      </c>
      <c r="E9" s="115">
        <v>1</v>
      </c>
      <c r="F9" s="112">
        <v>1.4</v>
      </c>
      <c r="G9" s="116">
        <v>1</v>
      </c>
      <c r="H9" s="112">
        <v>1.4</v>
      </c>
      <c r="I9" s="116">
        <v>1.05</v>
      </c>
      <c r="J9" s="112">
        <v>1.4</v>
      </c>
      <c r="K9" s="116">
        <v>1.05</v>
      </c>
      <c r="L9" s="112">
        <v>1.4</v>
      </c>
      <c r="M9" s="116">
        <v>1.05</v>
      </c>
      <c r="N9" s="112">
        <v>1.4</v>
      </c>
      <c r="O9" s="116">
        <v>1.05</v>
      </c>
      <c r="P9" s="112">
        <v>1.4</v>
      </c>
      <c r="Q9" s="116">
        <v>1.05</v>
      </c>
      <c r="R9" s="109">
        <v>1.4</v>
      </c>
      <c r="S9" s="125">
        <v>1.1499999999999999</v>
      </c>
      <c r="T9" s="112">
        <v>1.4</v>
      </c>
      <c r="U9" s="116">
        <v>1.1499999999999999</v>
      </c>
      <c r="V9" s="112">
        <v>1.4</v>
      </c>
      <c r="W9" s="116">
        <v>1.1499999999999999</v>
      </c>
      <c r="X9" s="112">
        <v>1.4</v>
      </c>
      <c r="Y9" s="116">
        <v>1.1499999999999999</v>
      </c>
      <c r="Z9" s="112">
        <v>1.4</v>
      </c>
      <c r="AA9" s="116">
        <v>1.1499999999999999</v>
      </c>
      <c r="AB9" s="112">
        <v>1.4</v>
      </c>
      <c r="AC9" s="116">
        <v>1.1499999999999999</v>
      </c>
      <c r="AD9" s="112">
        <v>1.4</v>
      </c>
      <c r="AE9" s="116">
        <v>1.1499999999999999</v>
      </c>
      <c r="AF9" s="112">
        <v>1.4</v>
      </c>
      <c r="AG9" s="116">
        <v>1.25</v>
      </c>
      <c r="AH9" s="112">
        <v>1.4</v>
      </c>
      <c r="AI9" s="116">
        <v>1.25</v>
      </c>
      <c r="AJ9" s="112">
        <v>1.4</v>
      </c>
      <c r="AK9" s="116">
        <v>1.4</v>
      </c>
      <c r="AL9" s="112">
        <v>1.4</v>
      </c>
      <c r="AM9" s="116">
        <v>1.5</v>
      </c>
      <c r="AN9" s="112">
        <v>1.2</v>
      </c>
      <c r="AO9" s="116">
        <v>1.5</v>
      </c>
      <c r="AP9" s="112">
        <v>1.2</v>
      </c>
      <c r="AQ9" s="116">
        <v>1.5</v>
      </c>
      <c r="AR9" s="112">
        <v>1.2</v>
      </c>
      <c r="AS9" s="116">
        <v>1.5</v>
      </c>
      <c r="AT9" s="112">
        <v>1.2</v>
      </c>
      <c r="AU9" s="116">
        <v>1.5</v>
      </c>
      <c r="AV9" s="112">
        <v>1.2</v>
      </c>
      <c r="AW9" s="116">
        <v>1.5</v>
      </c>
      <c r="AX9" s="112">
        <v>1.2</v>
      </c>
      <c r="AY9" s="116">
        <v>1.5</v>
      </c>
      <c r="AZ9" s="112">
        <v>1.2</v>
      </c>
      <c r="BA9" s="116">
        <v>1.5</v>
      </c>
      <c r="BB9" s="112">
        <v>1.2</v>
      </c>
      <c r="BC9" s="116">
        <v>1.5</v>
      </c>
      <c r="BD9" s="112">
        <v>1.2</v>
      </c>
      <c r="BE9" s="116">
        <v>1.5</v>
      </c>
      <c r="BF9" s="112">
        <v>1.2</v>
      </c>
      <c r="BG9" s="116">
        <v>1.5</v>
      </c>
      <c r="BH9" s="112">
        <v>1.2</v>
      </c>
      <c r="BI9" s="116">
        <v>1.5</v>
      </c>
      <c r="BJ9" s="112">
        <v>1.2</v>
      </c>
      <c r="BK9" s="117">
        <v>1.5</v>
      </c>
      <c r="BL9" s="112">
        <v>1.2</v>
      </c>
      <c r="BM9" s="117">
        <v>1.53</v>
      </c>
      <c r="BN9" s="126">
        <f t="shared" ref="BN9:BN72" si="0">+BL9-(BM9-1)/2</f>
        <v>0.93499999999999994</v>
      </c>
      <c r="BO9" s="112">
        <v>1.2</v>
      </c>
      <c r="BP9" s="117">
        <v>1.53</v>
      </c>
      <c r="BQ9" s="126">
        <f>+BO9-(BP9-1)/2</f>
        <v>0.93499999999999994</v>
      </c>
      <c r="BR9" s="112">
        <v>1.2</v>
      </c>
      <c r="BS9" s="117">
        <v>1.56</v>
      </c>
      <c r="BT9" s="126">
        <f>+BR9-(BS9-1)/2</f>
        <v>0.91999999999999993</v>
      </c>
      <c r="BU9" s="95"/>
      <c r="BV9" s="127"/>
    </row>
    <row r="10" spans="1:74" s="84" customFormat="1" hidden="1" outlineLevel="1" x14ac:dyDescent="0.25">
      <c r="A10" s="102">
        <v>5</v>
      </c>
      <c r="B10" s="113" t="s">
        <v>10</v>
      </c>
      <c r="C10" s="114"/>
      <c r="D10" s="112">
        <v>1.3</v>
      </c>
      <c r="E10" s="115">
        <v>1.2</v>
      </c>
      <c r="F10" s="112">
        <v>1.3</v>
      </c>
      <c r="G10" s="116">
        <v>1.3</v>
      </c>
      <c r="H10" s="112">
        <v>1.3</v>
      </c>
      <c r="I10" s="116">
        <v>1.3</v>
      </c>
      <c r="J10" s="112">
        <v>1.3</v>
      </c>
      <c r="K10" s="116">
        <v>1.3</v>
      </c>
      <c r="L10" s="112">
        <v>1.3</v>
      </c>
      <c r="M10" s="116">
        <v>1.3</v>
      </c>
      <c r="N10" s="112">
        <v>1.3</v>
      </c>
      <c r="O10" s="116">
        <v>1.3</v>
      </c>
      <c r="P10" s="112">
        <v>1.3</v>
      </c>
      <c r="Q10" s="116">
        <v>1.3</v>
      </c>
      <c r="R10" s="128">
        <v>1.3</v>
      </c>
      <c r="S10" s="108">
        <v>1.3</v>
      </c>
      <c r="T10" s="112">
        <v>1.3</v>
      </c>
      <c r="U10" s="116">
        <v>1.3</v>
      </c>
      <c r="V10" s="112">
        <v>1.3</v>
      </c>
      <c r="W10" s="116">
        <v>1.3</v>
      </c>
      <c r="X10" s="112">
        <v>1.3</v>
      </c>
      <c r="Y10" s="116">
        <v>1.3</v>
      </c>
      <c r="Z10" s="112">
        <v>1.3</v>
      </c>
      <c r="AA10" s="116">
        <v>1.3</v>
      </c>
      <c r="AB10" s="112">
        <v>1.3</v>
      </c>
      <c r="AC10" s="116">
        <v>1.3</v>
      </c>
      <c r="AD10" s="112">
        <v>1.3</v>
      </c>
      <c r="AE10" s="116">
        <v>1.3</v>
      </c>
      <c r="AF10" s="112">
        <v>1.3</v>
      </c>
      <c r="AG10" s="116">
        <v>1.3</v>
      </c>
      <c r="AH10" s="112">
        <v>1.3</v>
      </c>
      <c r="AI10" s="116">
        <v>1.3</v>
      </c>
      <c r="AJ10" s="112">
        <v>1.3</v>
      </c>
      <c r="AK10" s="116">
        <v>1.4</v>
      </c>
      <c r="AL10" s="112">
        <v>1.3</v>
      </c>
      <c r="AM10" s="116">
        <v>1.4</v>
      </c>
      <c r="AN10" s="112">
        <v>1.3</v>
      </c>
      <c r="AO10" s="116">
        <v>1.4</v>
      </c>
      <c r="AP10" s="112">
        <v>1</v>
      </c>
      <c r="AQ10" s="116">
        <v>1.7</v>
      </c>
      <c r="AR10" s="112">
        <v>1</v>
      </c>
      <c r="AS10" s="116">
        <v>1.7</v>
      </c>
      <c r="AT10" s="112">
        <v>1</v>
      </c>
      <c r="AU10" s="116">
        <v>1.7</v>
      </c>
      <c r="AV10" s="112">
        <v>1</v>
      </c>
      <c r="AW10" s="116">
        <v>1.7</v>
      </c>
      <c r="AX10" s="112">
        <v>1</v>
      </c>
      <c r="AY10" s="116">
        <v>1.7</v>
      </c>
      <c r="AZ10" s="112"/>
      <c r="BA10" s="116"/>
      <c r="BB10" s="112"/>
      <c r="BC10" s="116"/>
      <c r="BD10" s="112"/>
      <c r="BE10" s="116"/>
      <c r="BF10" s="112"/>
      <c r="BG10" s="116"/>
      <c r="BH10" s="112"/>
      <c r="BI10" s="116"/>
      <c r="BJ10" s="112"/>
      <c r="BK10" s="117"/>
      <c r="BL10" s="112"/>
      <c r="BM10" s="117"/>
      <c r="BN10" s="126"/>
      <c r="BO10" s="112"/>
      <c r="BP10" s="117"/>
      <c r="BQ10" s="126"/>
      <c r="BR10" s="112"/>
      <c r="BS10" s="117"/>
      <c r="BT10" s="126"/>
      <c r="BU10" s="95"/>
    </row>
    <row r="11" spans="1:74" s="84" customFormat="1" collapsed="1" x14ac:dyDescent="0.25">
      <c r="A11" s="102">
        <v>6</v>
      </c>
      <c r="B11" s="113" t="s">
        <v>302</v>
      </c>
      <c r="C11" s="114"/>
      <c r="D11" s="112">
        <v>1.25</v>
      </c>
      <c r="E11" s="115">
        <v>1.2</v>
      </c>
      <c r="F11" s="112">
        <v>1.25</v>
      </c>
      <c r="G11" s="116">
        <v>1.2</v>
      </c>
      <c r="H11" s="112">
        <v>1.3</v>
      </c>
      <c r="I11" s="116">
        <v>1.2</v>
      </c>
      <c r="J11" s="112">
        <v>1.3</v>
      </c>
      <c r="K11" s="116">
        <v>1.2</v>
      </c>
      <c r="L11" s="112">
        <v>1.3</v>
      </c>
      <c r="M11" s="116">
        <v>1.2</v>
      </c>
      <c r="N11" s="112">
        <v>1.3</v>
      </c>
      <c r="O11" s="116">
        <v>1.2</v>
      </c>
      <c r="P11" s="112">
        <v>1.3</v>
      </c>
      <c r="Q11" s="116">
        <v>1.2</v>
      </c>
      <c r="R11" s="128">
        <v>1.3</v>
      </c>
      <c r="S11" s="108">
        <v>1.2</v>
      </c>
      <c r="T11" s="112">
        <v>1.5</v>
      </c>
      <c r="U11" s="116">
        <v>1.2</v>
      </c>
      <c r="V11" s="112">
        <v>1.5</v>
      </c>
      <c r="W11" s="116">
        <v>1.2</v>
      </c>
      <c r="X11" s="112">
        <v>1.4</v>
      </c>
      <c r="Y11" s="116">
        <v>1.35</v>
      </c>
      <c r="Z11" s="112">
        <v>1.4</v>
      </c>
      <c r="AA11" s="116">
        <v>1.4</v>
      </c>
      <c r="AB11" s="112">
        <v>1.4</v>
      </c>
      <c r="AC11" s="116">
        <v>1.4</v>
      </c>
      <c r="AD11" s="112">
        <v>1.3</v>
      </c>
      <c r="AE11" s="116">
        <v>1.4</v>
      </c>
      <c r="AF11" s="112">
        <v>1.3</v>
      </c>
      <c r="AG11" s="116">
        <v>1.4</v>
      </c>
      <c r="AH11" s="112">
        <v>1.3</v>
      </c>
      <c r="AI11" s="116">
        <v>1.4</v>
      </c>
      <c r="AJ11" s="112">
        <v>1.3</v>
      </c>
      <c r="AK11" s="116">
        <v>1.5</v>
      </c>
      <c r="AL11" s="112">
        <v>1.3</v>
      </c>
      <c r="AM11" s="116">
        <v>1.5</v>
      </c>
      <c r="AN11" s="112">
        <v>1.25</v>
      </c>
      <c r="AO11" s="116">
        <v>1.5</v>
      </c>
      <c r="AP11" s="112">
        <v>1.25</v>
      </c>
      <c r="AQ11" s="116">
        <v>1.5</v>
      </c>
      <c r="AR11" s="112">
        <v>1.25</v>
      </c>
      <c r="AS11" s="116">
        <v>1.5</v>
      </c>
      <c r="AT11" s="112">
        <v>1.2</v>
      </c>
      <c r="AU11" s="116">
        <v>1.5</v>
      </c>
      <c r="AV11" s="112">
        <v>1.2</v>
      </c>
      <c r="AW11" s="116">
        <v>1.5</v>
      </c>
      <c r="AX11" s="112">
        <v>1.2</v>
      </c>
      <c r="AY11" s="116">
        <v>1.5</v>
      </c>
      <c r="AZ11" s="112">
        <v>1.1499999999999999</v>
      </c>
      <c r="BA11" s="116">
        <v>1.5</v>
      </c>
      <c r="BB11" s="112">
        <v>1.1499999999999999</v>
      </c>
      <c r="BC11" s="116">
        <v>1.5</v>
      </c>
      <c r="BD11" s="112">
        <v>1.1499999999999999</v>
      </c>
      <c r="BE11" s="116">
        <v>1.5</v>
      </c>
      <c r="BF11" s="112">
        <v>1.1499999999999999</v>
      </c>
      <c r="BG11" s="116">
        <v>1.5</v>
      </c>
      <c r="BH11" s="112">
        <v>1.1499999999999999</v>
      </c>
      <c r="BI11" s="116">
        <v>1.5</v>
      </c>
      <c r="BJ11" s="112">
        <v>1.1499999999999999</v>
      </c>
      <c r="BK11" s="117">
        <v>1.5</v>
      </c>
      <c r="BL11" s="112">
        <v>1.1000000000000001</v>
      </c>
      <c r="BM11" s="117">
        <v>1.55</v>
      </c>
      <c r="BN11" s="126">
        <f t="shared" si="0"/>
        <v>0.82500000000000007</v>
      </c>
      <c r="BO11" s="112">
        <v>1.1000000000000001</v>
      </c>
      <c r="BP11" s="117">
        <v>1.55</v>
      </c>
      <c r="BQ11" s="126">
        <f>+BO11-(BP11-1)/2</f>
        <v>0.82500000000000007</v>
      </c>
      <c r="BR11" s="112">
        <v>1.1000000000000001</v>
      </c>
      <c r="BS11" s="117">
        <v>1.6</v>
      </c>
      <c r="BT11" s="126">
        <f>+BR11-(BS11-1)/2</f>
        <v>0.8</v>
      </c>
      <c r="BU11" s="95"/>
    </row>
    <row r="12" spans="1:74" s="84" customFormat="1" x14ac:dyDescent="0.25">
      <c r="A12" s="102">
        <v>7</v>
      </c>
      <c r="B12" s="113" t="s">
        <v>11</v>
      </c>
      <c r="C12" s="114"/>
      <c r="D12" s="112">
        <v>1.3</v>
      </c>
      <c r="E12" s="115">
        <v>1.25</v>
      </c>
      <c r="F12" s="112">
        <v>1.3</v>
      </c>
      <c r="G12" s="116">
        <v>1.25</v>
      </c>
      <c r="H12" s="112">
        <v>1.3</v>
      </c>
      <c r="I12" s="116">
        <v>1.25</v>
      </c>
      <c r="J12" s="112">
        <v>1.3</v>
      </c>
      <c r="K12" s="116">
        <v>1.25</v>
      </c>
      <c r="L12" s="112">
        <v>1.3</v>
      </c>
      <c r="M12" s="116">
        <v>1.25</v>
      </c>
      <c r="N12" s="112">
        <v>1.3</v>
      </c>
      <c r="O12" s="116">
        <v>1.25</v>
      </c>
      <c r="P12" s="112">
        <v>1.3</v>
      </c>
      <c r="Q12" s="116">
        <v>1.25</v>
      </c>
      <c r="R12" s="128">
        <v>1.3</v>
      </c>
      <c r="S12" s="108">
        <v>1.25</v>
      </c>
      <c r="T12" s="112">
        <v>1.4</v>
      </c>
      <c r="U12" s="116">
        <v>1.25</v>
      </c>
      <c r="V12" s="112">
        <v>1.4</v>
      </c>
      <c r="W12" s="116">
        <v>1.25</v>
      </c>
      <c r="X12" s="112">
        <v>1.4</v>
      </c>
      <c r="Y12" s="116">
        <v>1.4</v>
      </c>
      <c r="Z12" s="112">
        <v>1.4</v>
      </c>
      <c r="AA12" s="116">
        <v>1.4</v>
      </c>
      <c r="AB12" s="112">
        <v>1.25</v>
      </c>
      <c r="AC12" s="116">
        <v>1.4</v>
      </c>
      <c r="AD12" s="112">
        <v>1.1499999999999999</v>
      </c>
      <c r="AE12" s="116">
        <v>1.4</v>
      </c>
      <c r="AF12" s="112">
        <v>1.1499999999999999</v>
      </c>
      <c r="AG12" s="116">
        <v>1.4</v>
      </c>
      <c r="AH12" s="112">
        <v>1.1499999999999999</v>
      </c>
      <c r="AI12" s="116">
        <v>1.4</v>
      </c>
      <c r="AJ12" s="112">
        <v>1.1499999999999999</v>
      </c>
      <c r="AK12" s="116">
        <v>1.4</v>
      </c>
      <c r="AL12" s="112">
        <v>1.1499999999999999</v>
      </c>
      <c r="AM12" s="116">
        <v>1.5</v>
      </c>
      <c r="AN12" s="112">
        <v>1.1499999999999999</v>
      </c>
      <c r="AO12" s="116">
        <v>1.5</v>
      </c>
      <c r="AP12" s="112">
        <v>1.1499999999999999</v>
      </c>
      <c r="AQ12" s="116">
        <v>1.5</v>
      </c>
      <c r="AR12" s="112">
        <v>1.1499999999999999</v>
      </c>
      <c r="AS12" s="116">
        <v>1.5</v>
      </c>
      <c r="AT12" s="112">
        <v>1.1499999999999999</v>
      </c>
      <c r="AU12" s="116">
        <v>1.5</v>
      </c>
      <c r="AV12" s="112">
        <v>1.1499999999999999</v>
      </c>
      <c r="AW12" s="116">
        <v>1.5</v>
      </c>
      <c r="AX12" s="112">
        <v>1.1499999999999999</v>
      </c>
      <c r="AY12" s="116">
        <v>1.5</v>
      </c>
      <c r="AZ12" s="112">
        <v>1.1499999999999999</v>
      </c>
      <c r="BA12" s="116">
        <v>1.5</v>
      </c>
      <c r="BB12" s="112">
        <v>1.1499999999999999</v>
      </c>
      <c r="BC12" s="116">
        <v>1.5</v>
      </c>
      <c r="BD12" s="112">
        <v>1.1499999999999999</v>
      </c>
      <c r="BE12" s="116">
        <v>1.5</v>
      </c>
      <c r="BF12" s="112">
        <v>1.1499999999999999</v>
      </c>
      <c r="BG12" s="116">
        <v>1.5</v>
      </c>
      <c r="BH12" s="112">
        <v>1.1499999999999999</v>
      </c>
      <c r="BI12" s="116">
        <v>1.5</v>
      </c>
      <c r="BJ12" s="112">
        <v>1.1499999999999999</v>
      </c>
      <c r="BK12" s="117">
        <v>1.5</v>
      </c>
      <c r="BL12" s="112">
        <v>1.1499999999999999</v>
      </c>
      <c r="BM12" s="117">
        <v>1.6</v>
      </c>
      <c r="BN12" s="126">
        <f t="shared" si="0"/>
        <v>0.84999999999999987</v>
      </c>
      <c r="BO12" s="112">
        <v>1.1499999999999999</v>
      </c>
      <c r="BP12" s="117">
        <v>1.6</v>
      </c>
      <c r="BQ12" s="126">
        <f>+BO12-(BP12-1)/2</f>
        <v>0.84999999999999987</v>
      </c>
      <c r="BR12" s="112">
        <v>1.1499999999999999</v>
      </c>
      <c r="BS12" s="117">
        <v>1.6</v>
      </c>
      <c r="BT12" s="126">
        <f>+BR12-(BS12-1)/2</f>
        <v>0.84999999999999987</v>
      </c>
      <c r="BU12" s="95"/>
    </row>
    <row r="13" spans="1:74" s="84" customFormat="1" x14ac:dyDescent="0.25">
      <c r="A13" s="102">
        <v>8</v>
      </c>
      <c r="B13" s="113" t="s">
        <v>12</v>
      </c>
      <c r="C13" s="114"/>
      <c r="D13" s="112">
        <v>1.1000000000000001</v>
      </c>
      <c r="E13" s="115">
        <v>1.1499999999999999</v>
      </c>
      <c r="F13" s="112">
        <v>1.1000000000000001</v>
      </c>
      <c r="G13" s="116">
        <v>1.1499999999999999</v>
      </c>
      <c r="H13" s="112">
        <v>1.1000000000000001</v>
      </c>
      <c r="I13" s="116">
        <v>1.25</v>
      </c>
      <c r="J13" s="112">
        <v>1.1000000000000001</v>
      </c>
      <c r="K13" s="116">
        <v>1.25</v>
      </c>
      <c r="L13" s="112">
        <v>1.1000000000000001</v>
      </c>
      <c r="M13" s="116">
        <v>1.25</v>
      </c>
      <c r="N13" s="112">
        <v>1.1000000000000001</v>
      </c>
      <c r="O13" s="116">
        <v>1.25</v>
      </c>
      <c r="P13" s="112">
        <v>1.1000000000000001</v>
      </c>
      <c r="Q13" s="116">
        <v>1.25</v>
      </c>
      <c r="R13" s="128">
        <v>1.1000000000000001</v>
      </c>
      <c r="S13" s="108">
        <v>1.25</v>
      </c>
      <c r="T13" s="112">
        <v>1.1000000000000001</v>
      </c>
      <c r="U13" s="116">
        <v>1.25</v>
      </c>
      <c r="V13" s="112">
        <v>1.1000000000000001</v>
      </c>
      <c r="W13" s="116">
        <v>1.25</v>
      </c>
      <c r="X13" s="112">
        <v>1.1000000000000001</v>
      </c>
      <c r="Y13" s="116">
        <v>1.25</v>
      </c>
      <c r="Z13" s="112">
        <v>1.1000000000000001</v>
      </c>
      <c r="AA13" s="116">
        <v>1.25</v>
      </c>
      <c r="AB13" s="112">
        <v>1.1000000000000001</v>
      </c>
      <c r="AC13" s="116">
        <v>1.25</v>
      </c>
      <c r="AD13" s="112">
        <v>1.1000000000000001</v>
      </c>
      <c r="AE13" s="116">
        <v>1.35</v>
      </c>
      <c r="AF13" s="112">
        <v>1.1000000000000001</v>
      </c>
      <c r="AG13" s="116">
        <v>1.35</v>
      </c>
      <c r="AH13" s="112">
        <v>1.1000000000000001</v>
      </c>
      <c r="AI13" s="116">
        <v>1.35</v>
      </c>
      <c r="AJ13" s="112">
        <v>1.1000000000000001</v>
      </c>
      <c r="AK13" s="116">
        <v>1.45</v>
      </c>
      <c r="AL13" s="112">
        <v>1.1000000000000001</v>
      </c>
      <c r="AM13" s="116">
        <v>1.45</v>
      </c>
      <c r="AN13" s="112">
        <v>1.1000000000000001</v>
      </c>
      <c r="AO13" s="116">
        <v>1.6</v>
      </c>
      <c r="AP13" s="112">
        <v>1.1000000000000001</v>
      </c>
      <c r="AQ13" s="116">
        <v>1.6</v>
      </c>
      <c r="AR13" s="112">
        <v>1.1000000000000001</v>
      </c>
      <c r="AS13" s="116">
        <v>1.6</v>
      </c>
      <c r="AT13" s="112">
        <v>1.1000000000000001</v>
      </c>
      <c r="AU13" s="116">
        <v>1.6</v>
      </c>
      <c r="AV13" s="112">
        <v>1.1000000000000001</v>
      </c>
      <c r="AW13" s="116">
        <v>1.6</v>
      </c>
      <c r="AX13" s="112">
        <v>1.1000000000000001</v>
      </c>
      <c r="AY13" s="116">
        <v>1.6</v>
      </c>
      <c r="AZ13" s="112">
        <v>1.1000000000000001</v>
      </c>
      <c r="BA13" s="116">
        <v>1.7</v>
      </c>
      <c r="BB13" s="112">
        <v>1.1000000000000001</v>
      </c>
      <c r="BC13" s="116">
        <v>1.7</v>
      </c>
      <c r="BD13" s="112">
        <v>1.1000000000000001</v>
      </c>
      <c r="BE13" s="116">
        <v>1.7</v>
      </c>
      <c r="BF13" s="112">
        <v>1.1000000000000001</v>
      </c>
      <c r="BG13" s="116">
        <v>1.7</v>
      </c>
      <c r="BH13" s="112">
        <v>1.1000000000000001</v>
      </c>
      <c r="BI13" s="116">
        <v>1.7</v>
      </c>
      <c r="BJ13" s="112">
        <v>1.1000000000000001</v>
      </c>
      <c r="BK13" s="117">
        <v>1.7</v>
      </c>
      <c r="BL13" s="112">
        <v>1.1000000000000001</v>
      </c>
      <c r="BM13" s="117">
        <v>1.73</v>
      </c>
      <c r="BN13" s="126">
        <f t="shared" si="0"/>
        <v>0.7350000000000001</v>
      </c>
      <c r="BO13" s="112">
        <v>1.1000000000000001</v>
      </c>
      <c r="BP13" s="117">
        <v>1.73</v>
      </c>
      <c r="BQ13" s="126">
        <f>+BO13-(BP13-1)/2</f>
        <v>0.7350000000000001</v>
      </c>
      <c r="BR13" s="112">
        <v>1.1000000000000001</v>
      </c>
      <c r="BS13" s="117">
        <v>1.73</v>
      </c>
      <c r="BT13" s="126">
        <f>+BR13-(BS13-1)/2</f>
        <v>0.7350000000000001</v>
      </c>
      <c r="BU13" s="95"/>
    </row>
    <row r="14" spans="1:74" s="84" customFormat="1" ht="19.899999999999999" hidden="1" customHeight="1" outlineLevel="1" x14ac:dyDescent="0.25">
      <c r="A14" s="129">
        <v>9</v>
      </c>
      <c r="B14" s="130" t="s">
        <v>303</v>
      </c>
      <c r="C14" s="131"/>
      <c r="D14" s="112">
        <v>1.3</v>
      </c>
      <c r="E14" s="115">
        <v>1.1000000000000001</v>
      </c>
      <c r="F14" s="112">
        <v>1.3</v>
      </c>
      <c r="G14" s="116">
        <v>1.1000000000000001</v>
      </c>
      <c r="H14" s="112">
        <v>1.3</v>
      </c>
      <c r="I14" s="116">
        <v>1.1000000000000001</v>
      </c>
      <c r="J14" s="112">
        <v>1.3</v>
      </c>
      <c r="K14" s="116">
        <v>1.1000000000000001</v>
      </c>
      <c r="L14" s="112">
        <v>1.3</v>
      </c>
      <c r="M14" s="116">
        <v>1.1000000000000001</v>
      </c>
      <c r="N14" s="112">
        <v>1.3</v>
      </c>
      <c r="O14" s="116">
        <v>1.1000000000000001</v>
      </c>
      <c r="P14" s="112">
        <v>1.3</v>
      </c>
      <c r="Q14" s="116">
        <v>1.1000000000000001</v>
      </c>
      <c r="R14" s="132">
        <v>1.3</v>
      </c>
      <c r="S14" s="133">
        <v>1.1000000000000001</v>
      </c>
      <c r="T14" s="112">
        <v>1.3</v>
      </c>
      <c r="U14" s="116">
        <v>1.1000000000000001</v>
      </c>
      <c r="V14" s="112">
        <v>1.3</v>
      </c>
      <c r="W14" s="116">
        <v>1.1000000000000001</v>
      </c>
      <c r="X14" s="112">
        <v>1.3</v>
      </c>
      <c r="Y14" s="116">
        <v>1.1000000000000001</v>
      </c>
      <c r="Z14" s="112"/>
      <c r="AA14" s="116"/>
      <c r="AB14" s="112"/>
      <c r="AC14" s="116"/>
      <c r="AD14" s="112"/>
      <c r="AE14" s="116"/>
      <c r="AF14" s="112"/>
      <c r="AG14" s="116"/>
      <c r="AH14" s="112"/>
      <c r="AI14" s="116"/>
      <c r="AJ14" s="112"/>
      <c r="AK14" s="116"/>
      <c r="AL14" s="112"/>
      <c r="AM14" s="116"/>
      <c r="AN14" s="112"/>
      <c r="AO14" s="116"/>
      <c r="AP14" s="112"/>
      <c r="AQ14" s="116"/>
      <c r="AR14" s="112"/>
      <c r="AS14" s="116"/>
      <c r="AT14" s="112"/>
      <c r="AU14" s="116"/>
      <c r="AV14" s="112"/>
      <c r="AW14" s="116"/>
      <c r="AX14" s="112"/>
      <c r="AY14" s="116"/>
      <c r="AZ14" s="112"/>
      <c r="BA14" s="116"/>
      <c r="BB14" s="112"/>
      <c r="BC14" s="116"/>
      <c r="BD14" s="112"/>
      <c r="BE14" s="116"/>
      <c r="BF14" s="112"/>
      <c r="BG14" s="116"/>
      <c r="BH14" s="112"/>
      <c r="BI14" s="116"/>
      <c r="BJ14" s="112"/>
      <c r="BK14" s="117"/>
      <c r="BL14" s="112"/>
      <c r="BM14" s="117"/>
      <c r="BN14" s="126"/>
      <c r="BO14" s="112"/>
      <c r="BP14" s="117"/>
      <c r="BQ14" s="126"/>
      <c r="BR14" s="112"/>
      <c r="BS14" s="117"/>
      <c r="BT14" s="126"/>
      <c r="BU14" s="95"/>
    </row>
    <row r="15" spans="1:74" s="84" customFormat="1" ht="19.899999999999999" hidden="1" customHeight="1" outlineLevel="1" x14ac:dyDescent="0.25">
      <c r="A15" s="134">
        <v>10</v>
      </c>
      <c r="B15" s="130" t="s">
        <v>304</v>
      </c>
      <c r="C15" s="131"/>
      <c r="D15" s="112">
        <v>1.3</v>
      </c>
      <c r="E15" s="115">
        <v>1</v>
      </c>
      <c r="F15" s="112">
        <v>1.3</v>
      </c>
      <c r="G15" s="116">
        <v>1.1000000000000001</v>
      </c>
      <c r="H15" s="112">
        <v>1.3</v>
      </c>
      <c r="I15" s="116">
        <v>1.1499999999999999</v>
      </c>
      <c r="J15" s="112">
        <v>1.3</v>
      </c>
      <c r="K15" s="116">
        <v>1.1499999999999999</v>
      </c>
      <c r="L15" s="112">
        <v>1.3</v>
      </c>
      <c r="M15" s="116">
        <v>1.1499999999999999</v>
      </c>
      <c r="N15" s="112">
        <v>1.3</v>
      </c>
      <c r="O15" s="116">
        <v>1.1499999999999999</v>
      </c>
      <c r="P15" s="112">
        <v>1.3</v>
      </c>
      <c r="Q15" s="116">
        <v>1.1499999999999999</v>
      </c>
      <c r="R15" s="128">
        <v>1.3</v>
      </c>
      <c r="S15" s="123">
        <v>1.25</v>
      </c>
      <c r="T15" s="112">
        <v>1.3</v>
      </c>
      <c r="U15" s="116">
        <v>1.25</v>
      </c>
      <c r="V15" s="112">
        <v>1.3</v>
      </c>
      <c r="W15" s="116">
        <v>1.3</v>
      </c>
      <c r="X15" s="112">
        <v>1.3</v>
      </c>
      <c r="Y15" s="116">
        <v>1.3</v>
      </c>
      <c r="Z15" s="112"/>
      <c r="AA15" s="116"/>
      <c r="AB15" s="112"/>
      <c r="AC15" s="116"/>
      <c r="AD15" s="112"/>
      <c r="AE15" s="116"/>
      <c r="AF15" s="112"/>
      <c r="AG15" s="116"/>
      <c r="AH15" s="112"/>
      <c r="AI15" s="116"/>
      <c r="AJ15" s="112"/>
      <c r="AK15" s="116"/>
      <c r="AL15" s="112"/>
      <c r="AM15" s="116"/>
      <c r="AN15" s="112"/>
      <c r="AO15" s="116"/>
      <c r="AP15" s="112"/>
      <c r="AQ15" s="116"/>
      <c r="AR15" s="112"/>
      <c r="AS15" s="116"/>
      <c r="AT15" s="112"/>
      <c r="AU15" s="116"/>
      <c r="AV15" s="112"/>
      <c r="AW15" s="116"/>
      <c r="AX15" s="112"/>
      <c r="AY15" s="116"/>
      <c r="AZ15" s="112"/>
      <c r="BA15" s="116"/>
      <c r="BB15" s="112"/>
      <c r="BC15" s="116"/>
      <c r="BD15" s="112"/>
      <c r="BE15" s="116"/>
      <c r="BF15" s="112"/>
      <c r="BG15" s="116"/>
      <c r="BH15" s="112"/>
      <c r="BI15" s="116"/>
      <c r="BJ15" s="112"/>
      <c r="BK15" s="117"/>
      <c r="BL15" s="112"/>
      <c r="BM15" s="117"/>
      <c r="BN15" s="126"/>
      <c r="BO15" s="112"/>
      <c r="BP15" s="117"/>
      <c r="BQ15" s="126"/>
      <c r="BR15" s="112"/>
      <c r="BS15" s="117"/>
      <c r="BT15" s="126"/>
      <c r="BU15" s="95"/>
    </row>
    <row r="16" spans="1:74" s="84" customFormat="1" collapsed="1" x14ac:dyDescent="0.25">
      <c r="A16" s="102">
        <v>11</v>
      </c>
      <c r="B16" s="113" t="s">
        <v>13</v>
      </c>
      <c r="C16" s="135"/>
      <c r="D16" s="112">
        <v>1.4</v>
      </c>
      <c r="E16" s="115">
        <v>1.3</v>
      </c>
      <c r="F16" s="112">
        <v>1.4</v>
      </c>
      <c r="G16" s="116">
        <v>1.4</v>
      </c>
      <c r="H16" s="112">
        <v>1.4</v>
      </c>
      <c r="I16" s="116">
        <v>1.4</v>
      </c>
      <c r="J16" s="112">
        <v>1.4</v>
      </c>
      <c r="K16" s="116">
        <v>1.4</v>
      </c>
      <c r="L16" s="112">
        <v>1.4</v>
      </c>
      <c r="M16" s="116">
        <v>1.4</v>
      </c>
      <c r="N16" s="112">
        <v>1.4</v>
      </c>
      <c r="O16" s="116">
        <v>1.4</v>
      </c>
      <c r="P16" s="112">
        <v>1.4</v>
      </c>
      <c r="Q16" s="116">
        <v>1.4</v>
      </c>
      <c r="R16" s="128">
        <v>1.4</v>
      </c>
      <c r="S16" s="108">
        <v>1.4</v>
      </c>
      <c r="T16" s="112">
        <v>1.4</v>
      </c>
      <c r="U16" s="116">
        <v>1.4</v>
      </c>
      <c r="V16" s="112">
        <v>1.4</v>
      </c>
      <c r="W16" s="116">
        <v>1.4</v>
      </c>
      <c r="X16" s="112">
        <v>1.4</v>
      </c>
      <c r="Y16" s="116">
        <v>1.4</v>
      </c>
      <c r="Z16" s="112">
        <v>1.4</v>
      </c>
      <c r="AA16" s="116">
        <v>1.4</v>
      </c>
      <c r="AB16" s="112">
        <v>1.4</v>
      </c>
      <c r="AC16" s="116">
        <v>1.4</v>
      </c>
      <c r="AD16" s="112">
        <v>1.4</v>
      </c>
      <c r="AE16" s="116">
        <v>1.5</v>
      </c>
      <c r="AF16" s="112">
        <v>1.4</v>
      </c>
      <c r="AG16" s="116">
        <v>1.5</v>
      </c>
      <c r="AH16" s="112">
        <v>1.4</v>
      </c>
      <c r="AI16" s="116">
        <v>1.5</v>
      </c>
      <c r="AJ16" s="112">
        <v>1.4</v>
      </c>
      <c r="AK16" s="116">
        <v>1.5</v>
      </c>
      <c r="AL16" s="112">
        <v>1.4</v>
      </c>
      <c r="AM16" s="116">
        <v>1.6</v>
      </c>
      <c r="AN16" s="112">
        <v>1.3</v>
      </c>
      <c r="AO16" s="116">
        <v>1.6</v>
      </c>
      <c r="AP16" s="112">
        <v>1.3</v>
      </c>
      <c r="AQ16" s="116">
        <v>1.6</v>
      </c>
      <c r="AR16" s="112">
        <v>1.3</v>
      </c>
      <c r="AS16" s="116">
        <v>1.6</v>
      </c>
      <c r="AT16" s="112">
        <v>1.3</v>
      </c>
      <c r="AU16" s="116">
        <v>1.6</v>
      </c>
      <c r="AV16" s="112">
        <v>1.4</v>
      </c>
      <c r="AW16" s="116">
        <v>1.6</v>
      </c>
      <c r="AX16" s="112">
        <v>1.4</v>
      </c>
      <c r="AY16" s="116">
        <v>1.6</v>
      </c>
      <c r="AZ16" s="112">
        <v>1.4</v>
      </c>
      <c r="BA16" s="116">
        <v>1.6</v>
      </c>
      <c r="BB16" s="112">
        <v>1.4</v>
      </c>
      <c r="BC16" s="116">
        <v>1.6</v>
      </c>
      <c r="BD16" s="112">
        <v>1.4</v>
      </c>
      <c r="BE16" s="116">
        <v>1.6</v>
      </c>
      <c r="BF16" s="112">
        <v>1.4</v>
      </c>
      <c r="BG16" s="116">
        <v>1.6</v>
      </c>
      <c r="BH16" s="112">
        <v>1.4</v>
      </c>
      <c r="BI16" s="116">
        <v>1.6</v>
      </c>
      <c r="BJ16" s="112">
        <v>1.4</v>
      </c>
      <c r="BK16" s="117">
        <v>1.6</v>
      </c>
      <c r="BL16" s="112">
        <v>1.4</v>
      </c>
      <c r="BM16" s="117">
        <v>1.63</v>
      </c>
      <c r="BN16" s="126">
        <f t="shared" si="0"/>
        <v>1.085</v>
      </c>
      <c r="BO16" s="112">
        <v>1.4</v>
      </c>
      <c r="BP16" s="117">
        <v>1.63</v>
      </c>
      <c r="BQ16" s="126">
        <f>+BO16-(BP16-1)/2</f>
        <v>1.085</v>
      </c>
      <c r="BR16" s="112">
        <v>1.4</v>
      </c>
      <c r="BS16" s="117">
        <v>1.63</v>
      </c>
      <c r="BT16" s="126">
        <f>+BR16-(BS16-1)/2</f>
        <v>1.085</v>
      </c>
      <c r="BU16" s="95"/>
    </row>
    <row r="17" spans="1:73" s="84" customFormat="1" ht="36.6" hidden="1" customHeight="1" outlineLevel="1" x14ac:dyDescent="0.25">
      <c r="A17" s="102">
        <v>12</v>
      </c>
      <c r="B17" s="113" t="s">
        <v>305</v>
      </c>
      <c r="C17" s="131"/>
      <c r="D17" s="112">
        <v>1.2</v>
      </c>
      <c r="E17" s="115">
        <v>1.25</v>
      </c>
      <c r="F17" s="112">
        <v>1.2</v>
      </c>
      <c r="G17" s="116">
        <v>1.25</v>
      </c>
      <c r="H17" s="112">
        <v>1.2</v>
      </c>
      <c r="I17" s="116">
        <v>1.25</v>
      </c>
      <c r="J17" s="112">
        <v>1.2</v>
      </c>
      <c r="K17" s="116">
        <v>1.25</v>
      </c>
      <c r="L17" s="112">
        <v>1.2</v>
      </c>
      <c r="M17" s="116">
        <v>1.25</v>
      </c>
      <c r="N17" s="112">
        <v>1.2</v>
      </c>
      <c r="O17" s="116">
        <v>1.25</v>
      </c>
      <c r="P17" s="112">
        <v>1.2</v>
      </c>
      <c r="Q17" s="116">
        <v>1.25</v>
      </c>
      <c r="R17" s="128">
        <v>1.2</v>
      </c>
      <c r="S17" s="108">
        <v>1.25</v>
      </c>
      <c r="T17" s="112">
        <v>1.2</v>
      </c>
      <c r="U17" s="116">
        <v>1.25</v>
      </c>
      <c r="V17" s="112">
        <v>1.2</v>
      </c>
      <c r="W17" s="116">
        <v>1.25</v>
      </c>
      <c r="X17" s="112">
        <v>1.2</v>
      </c>
      <c r="Y17" s="116">
        <v>1.25</v>
      </c>
      <c r="Z17" s="112"/>
      <c r="AA17" s="116"/>
      <c r="AB17" s="112"/>
      <c r="AC17" s="116"/>
      <c r="AD17" s="112"/>
      <c r="AE17" s="116"/>
      <c r="AF17" s="112"/>
      <c r="AG17" s="116"/>
      <c r="AH17" s="112"/>
      <c r="AI17" s="116"/>
      <c r="AJ17" s="112"/>
      <c r="AK17" s="116"/>
      <c r="AL17" s="112"/>
      <c r="AM17" s="116"/>
      <c r="AN17" s="112"/>
      <c r="AO17" s="116"/>
      <c r="AP17" s="112"/>
      <c r="AQ17" s="116"/>
      <c r="AR17" s="112"/>
      <c r="AS17" s="116"/>
      <c r="AT17" s="112"/>
      <c r="AU17" s="116"/>
      <c r="AV17" s="112"/>
      <c r="AW17" s="116"/>
      <c r="AX17" s="112"/>
      <c r="AY17" s="116"/>
      <c r="AZ17" s="112"/>
      <c r="BA17" s="116"/>
      <c r="BB17" s="112"/>
      <c r="BC17" s="116"/>
      <c r="BD17" s="112"/>
      <c r="BE17" s="116"/>
      <c r="BF17" s="112"/>
      <c r="BG17" s="116"/>
      <c r="BH17" s="112"/>
      <c r="BI17" s="116"/>
      <c r="BJ17" s="112"/>
      <c r="BK17" s="117"/>
      <c r="BL17" s="112"/>
      <c r="BM17" s="117"/>
      <c r="BN17" s="126"/>
      <c r="BO17" s="112"/>
      <c r="BP17" s="117"/>
      <c r="BQ17" s="126"/>
      <c r="BR17" s="112"/>
      <c r="BS17" s="117"/>
      <c r="BT17" s="126"/>
      <c r="BU17" s="95"/>
    </row>
    <row r="18" spans="1:73" s="84" customFormat="1" hidden="1" outlineLevel="1" x14ac:dyDescent="0.25">
      <c r="A18" s="102">
        <v>13</v>
      </c>
      <c r="B18" s="113" t="s">
        <v>306</v>
      </c>
      <c r="C18" s="136"/>
      <c r="D18" s="112">
        <v>1.4</v>
      </c>
      <c r="E18" s="115">
        <v>1.3</v>
      </c>
      <c r="F18" s="112">
        <v>1.4</v>
      </c>
      <c r="G18" s="116">
        <v>1.4</v>
      </c>
      <c r="H18" s="112">
        <v>1.4</v>
      </c>
      <c r="I18" s="116">
        <v>1.4</v>
      </c>
      <c r="J18" s="112">
        <v>1.4</v>
      </c>
      <c r="K18" s="116">
        <v>1.4</v>
      </c>
      <c r="L18" s="112">
        <v>1.4</v>
      </c>
      <c r="M18" s="116">
        <v>1.4</v>
      </c>
      <c r="N18" s="112">
        <v>1.4</v>
      </c>
      <c r="O18" s="116">
        <v>1.4</v>
      </c>
      <c r="P18" s="112">
        <v>1.4</v>
      </c>
      <c r="Q18" s="116">
        <v>1.4</v>
      </c>
      <c r="R18" s="128">
        <v>1.4</v>
      </c>
      <c r="S18" s="108">
        <v>1.45</v>
      </c>
      <c r="T18" s="112">
        <v>1.4</v>
      </c>
      <c r="U18" s="116">
        <v>1.4</v>
      </c>
      <c r="V18" s="112">
        <v>1.4</v>
      </c>
      <c r="W18" s="116">
        <v>1.45</v>
      </c>
      <c r="X18" s="112">
        <v>1.4</v>
      </c>
      <c r="Y18" s="116">
        <v>1.45</v>
      </c>
      <c r="Z18" s="112">
        <v>1.3</v>
      </c>
      <c r="AA18" s="116">
        <v>1.3</v>
      </c>
      <c r="AB18" s="112">
        <v>1.3</v>
      </c>
      <c r="AC18" s="116">
        <v>1.3</v>
      </c>
      <c r="AD18" s="112">
        <v>1.3</v>
      </c>
      <c r="AE18" s="116">
        <v>1.3</v>
      </c>
      <c r="AF18" s="112">
        <v>1.3</v>
      </c>
      <c r="AG18" s="116">
        <v>1.3</v>
      </c>
      <c r="AH18" s="112">
        <v>1.3</v>
      </c>
      <c r="AI18" s="116">
        <v>1.3</v>
      </c>
      <c r="AJ18" s="112">
        <v>1.3</v>
      </c>
      <c r="AK18" s="116">
        <v>1.4</v>
      </c>
      <c r="AL18" s="112">
        <v>1.3</v>
      </c>
      <c r="AM18" s="116">
        <v>1.4</v>
      </c>
      <c r="AN18" s="112">
        <v>1.3</v>
      </c>
      <c r="AO18" s="116">
        <v>1.4</v>
      </c>
      <c r="AP18" s="112">
        <v>1.3</v>
      </c>
      <c r="AQ18" s="116">
        <v>1.4</v>
      </c>
      <c r="AR18" s="112">
        <v>1.3</v>
      </c>
      <c r="AS18" s="116">
        <v>1.4</v>
      </c>
      <c r="AT18" s="112">
        <v>1.3</v>
      </c>
      <c r="AU18" s="116">
        <v>1.4</v>
      </c>
      <c r="AV18" s="112">
        <v>1.3</v>
      </c>
      <c r="AW18" s="116">
        <v>1.4</v>
      </c>
      <c r="AX18" s="112">
        <v>1.3</v>
      </c>
      <c r="AY18" s="116">
        <v>1.4</v>
      </c>
      <c r="AZ18" s="112"/>
      <c r="BA18" s="116"/>
      <c r="BB18" s="112"/>
      <c r="BC18" s="116"/>
      <c r="BD18" s="112"/>
      <c r="BE18" s="116"/>
      <c r="BF18" s="112"/>
      <c r="BG18" s="116"/>
      <c r="BH18" s="112"/>
      <c r="BI18" s="116"/>
      <c r="BJ18" s="112"/>
      <c r="BK18" s="117"/>
      <c r="BL18" s="112"/>
      <c r="BM18" s="117"/>
      <c r="BN18" s="126"/>
      <c r="BO18" s="112"/>
      <c r="BP18" s="117"/>
      <c r="BQ18" s="126"/>
      <c r="BR18" s="112"/>
      <c r="BS18" s="117"/>
      <c r="BT18" s="126"/>
      <c r="BU18" s="95"/>
    </row>
    <row r="19" spans="1:73" s="84" customFormat="1" collapsed="1" x14ac:dyDescent="0.25">
      <c r="A19" s="102">
        <v>13</v>
      </c>
      <c r="B19" s="113" t="s">
        <v>14</v>
      </c>
      <c r="C19" s="136"/>
      <c r="D19" s="112"/>
      <c r="E19" s="115"/>
      <c r="F19" s="112"/>
      <c r="G19" s="116"/>
      <c r="H19" s="112"/>
      <c r="I19" s="116"/>
      <c r="J19" s="112"/>
      <c r="K19" s="116"/>
      <c r="L19" s="112"/>
      <c r="M19" s="116"/>
      <c r="N19" s="112"/>
      <c r="O19" s="116"/>
      <c r="P19" s="112"/>
      <c r="Q19" s="116"/>
      <c r="R19" s="128"/>
      <c r="S19" s="108"/>
      <c r="T19" s="112"/>
      <c r="U19" s="116"/>
      <c r="V19" s="112"/>
      <c r="W19" s="116"/>
      <c r="X19" s="112"/>
      <c r="Y19" s="116"/>
      <c r="Z19" s="112"/>
      <c r="AA19" s="116"/>
      <c r="AB19" s="112"/>
      <c r="AC19" s="116"/>
      <c r="AD19" s="112"/>
      <c r="AE19" s="116"/>
      <c r="AF19" s="112"/>
      <c r="AG19" s="116"/>
      <c r="AH19" s="112"/>
      <c r="AI19" s="116"/>
      <c r="AJ19" s="112"/>
      <c r="AK19" s="116"/>
      <c r="AL19" s="112"/>
      <c r="AM19" s="116"/>
      <c r="AN19" s="112"/>
      <c r="AO19" s="116"/>
      <c r="AP19" s="112"/>
      <c r="AQ19" s="116"/>
      <c r="AR19" s="112"/>
      <c r="AS19" s="116"/>
      <c r="AT19" s="112"/>
      <c r="AU19" s="116"/>
      <c r="AV19" s="112"/>
      <c r="AW19" s="116"/>
      <c r="AX19" s="112" t="s">
        <v>15</v>
      </c>
      <c r="AY19" s="116" t="s">
        <v>15</v>
      </c>
      <c r="AZ19" s="112">
        <v>1.1000000000000001</v>
      </c>
      <c r="BA19" s="116">
        <v>1.7</v>
      </c>
      <c r="BB19" s="112">
        <v>1.1000000000000001</v>
      </c>
      <c r="BC19" s="116">
        <v>1.7</v>
      </c>
      <c r="BD19" s="112">
        <v>1.1000000000000001</v>
      </c>
      <c r="BE19" s="116">
        <v>1.7</v>
      </c>
      <c r="BF19" s="112">
        <v>1.1000000000000001</v>
      </c>
      <c r="BG19" s="116">
        <v>1.7</v>
      </c>
      <c r="BH19" s="112">
        <v>1.1000000000000001</v>
      </c>
      <c r="BI19" s="116">
        <v>1.7</v>
      </c>
      <c r="BJ19" s="112">
        <v>1.1000000000000001</v>
      </c>
      <c r="BK19" s="117">
        <v>1.7</v>
      </c>
      <c r="BL19" s="112">
        <v>1.1000000000000001</v>
      </c>
      <c r="BM19" s="117">
        <v>1.73</v>
      </c>
      <c r="BN19" s="126">
        <f t="shared" si="0"/>
        <v>0.7350000000000001</v>
      </c>
      <c r="BO19" s="112">
        <v>1.1000000000000001</v>
      </c>
      <c r="BP19" s="117">
        <v>1.73</v>
      </c>
      <c r="BQ19" s="126">
        <f>+BO19-(BP19-1)/2</f>
        <v>0.7350000000000001</v>
      </c>
      <c r="BR19" s="112">
        <v>1.1000000000000001</v>
      </c>
      <c r="BS19" s="117">
        <v>1.73</v>
      </c>
      <c r="BT19" s="126">
        <f>+BR19-(BS19-1)/2</f>
        <v>0.7350000000000001</v>
      </c>
      <c r="BU19" s="95"/>
    </row>
    <row r="20" spans="1:73" s="84" customFormat="1" hidden="1" outlineLevel="1" x14ac:dyDescent="0.25">
      <c r="A20" s="102">
        <v>14</v>
      </c>
      <c r="B20" s="113" t="s">
        <v>16</v>
      </c>
      <c r="C20" s="114"/>
      <c r="D20" s="112">
        <v>1.4</v>
      </c>
      <c r="E20" s="115">
        <v>1.4</v>
      </c>
      <c r="F20" s="112">
        <v>1.4</v>
      </c>
      <c r="G20" s="116">
        <v>1.45</v>
      </c>
      <c r="H20" s="112">
        <v>1.4</v>
      </c>
      <c r="I20" s="116">
        <v>1.45</v>
      </c>
      <c r="J20" s="112">
        <v>1.4</v>
      </c>
      <c r="K20" s="116">
        <v>1.45</v>
      </c>
      <c r="L20" s="112">
        <v>1.4</v>
      </c>
      <c r="M20" s="116">
        <v>1.45</v>
      </c>
      <c r="N20" s="112">
        <v>1.4</v>
      </c>
      <c r="O20" s="116">
        <v>1.45</v>
      </c>
      <c r="P20" s="112">
        <v>1.4</v>
      </c>
      <c r="Q20" s="116">
        <v>1.45</v>
      </c>
      <c r="R20" s="128">
        <v>1.4</v>
      </c>
      <c r="S20" s="108">
        <v>1.45</v>
      </c>
      <c r="T20" s="112">
        <v>1.4</v>
      </c>
      <c r="U20" s="116">
        <v>1.45</v>
      </c>
      <c r="V20" s="112">
        <v>1.4</v>
      </c>
      <c r="W20" s="116">
        <v>1.45</v>
      </c>
      <c r="X20" s="112">
        <v>1.4</v>
      </c>
      <c r="Y20" s="116">
        <v>1.45</v>
      </c>
      <c r="Z20" s="112">
        <v>1.4</v>
      </c>
      <c r="AA20" s="116">
        <v>1.45</v>
      </c>
      <c r="AB20" s="112">
        <v>1.3</v>
      </c>
      <c r="AC20" s="116">
        <v>1.45</v>
      </c>
      <c r="AD20" s="112">
        <v>1.3</v>
      </c>
      <c r="AE20" s="116">
        <v>1.45</v>
      </c>
      <c r="AF20" s="112">
        <v>1.3</v>
      </c>
      <c r="AG20" s="116">
        <v>1.45</v>
      </c>
      <c r="AH20" s="112">
        <v>1.3</v>
      </c>
      <c r="AI20" s="116">
        <v>1.45</v>
      </c>
      <c r="AJ20" s="112">
        <v>1.3</v>
      </c>
      <c r="AK20" s="116">
        <v>1.45</v>
      </c>
      <c r="AL20" s="112">
        <v>1.3</v>
      </c>
      <c r="AM20" s="116">
        <v>1.45</v>
      </c>
      <c r="AN20" s="112">
        <v>1.3</v>
      </c>
      <c r="AO20" s="116">
        <v>1.45</v>
      </c>
      <c r="AP20" s="112">
        <v>1.3</v>
      </c>
      <c r="AQ20" s="116">
        <v>1.45</v>
      </c>
      <c r="AR20" s="112">
        <v>1.3</v>
      </c>
      <c r="AS20" s="116">
        <v>1.45</v>
      </c>
      <c r="AT20" s="112">
        <v>1.3</v>
      </c>
      <c r="AU20" s="116">
        <v>1.45</v>
      </c>
      <c r="AV20" s="112">
        <v>1.3</v>
      </c>
      <c r="AW20" s="116">
        <v>1.45</v>
      </c>
      <c r="AX20" s="112">
        <v>1.3</v>
      </c>
      <c r="AY20" s="116">
        <v>1.45</v>
      </c>
      <c r="AZ20" s="112"/>
      <c r="BA20" s="116"/>
      <c r="BB20" s="112"/>
      <c r="BC20" s="116"/>
      <c r="BD20" s="112"/>
      <c r="BE20" s="116"/>
      <c r="BF20" s="112"/>
      <c r="BG20" s="116"/>
      <c r="BH20" s="112"/>
      <c r="BI20" s="116"/>
      <c r="BJ20" s="112"/>
      <c r="BK20" s="117"/>
      <c r="BL20" s="112"/>
      <c r="BM20" s="117"/>
      <c r="BN20" s="126"/>
      <c r="BO20" s="112"/>
      <c r="BP20" s="117"/>
      <c r="BQ20" s="126"/>
      <c r="BR20" s="112"/>
      <c r="BS20" s="117"/>
      <c r="BT20" s="126"/>
      <c r="BU20" s="95"/>
    </row>
    <row r="21" spans="1:73" s="84" customFormat="1" ht="13.15" hidden="1" customHeight="1" outlineLevel="1" x14ac:dyDescent="0.25">
      <c r="A21" s="102">
        <v>15</v>
      </c>
      <c r="B21" s="113" t="s">
        <v>17</v>
      </c>
      <c r="C21" s="114"/>
      <c r="D21" s="112">
        <v>1.5</v>
      </c>
      <c r="E21" s="115">
        <v>1.2</v>
      </c>
      <c r="F21" s="112">
        <v>1.5</v>
      </c>
      <c r="G21" s="116">
        <v>1.2</v>
      </c>
      <c r="H21" s="112">
        <v>1.4</v>
      </c>
      <c r="I21" s="116">
        <v>1.2</v>
      </c>
      <c r="J21" s="112">
        <v>1.4</v>
      </c>
      <c r="K21" s="116">
        <v>1.2</v>
      </c>
      <c r="L21" s="112">
        <v>1.4</v>
      </c>
      <c r="M21" s="116">
        <v>1.25</v>
      </c>
      <c r="N21" s="112">
        <v>1.4</v>
      </c>
      <c r="O21" s="116">
        <v>1.25</v>
      </c>
      <c r="P21" s="112">
        <v>1.4</v>
      </c>
      <c r="Q21" s="116">
        <v>1.25</v>
      </c>
      <c r="R21" s="128">
        <v>1.4</v>
      </c>
      <c r="S21" s="123">
        <v>1.3</v>
      </c>
      <c r="T21" s="112">
        <v>1.4</v>
      </c>
      <c r="U21" s="116">
        <v>1.3</v>
      </c>
      <c r="V21" s="112">
        <v>1.4</v>
      </c>
      <c r="W21" s="116">
        <v>1.3</v>
      </c>
      <c r="X21" s="112">
        <v>1.4</v>
      </c>
      <c r="Y21" s="116">
        <v>1.3</v>
      </c>
      <c r="Z21" s="112">
        <v>1.3</v>
      </c>
      <c r="AA21" s="116">
        <v>1.3</v>
      </c>
      <c r="AB21" s="112">
        <v>1.3</v>
      </c>
      <c r="AC21" s="116">
        <v>1.3</v>
      </c>
      <c r="AD21" s="112">
        <v>1.3</v>
      </c>
      <c r="AE21" s="116">
        <v>1.3</v>
      </c>
      <c r="AF21" s="112">
        <v>1.3</v>
      </c>
      <c r="AG21" s="116">
        <v>1.3</v>
      </c>
      <c r="AH21" s="112">
        <v>1.3</v>
      </c>
      <c r="AI21" s="116">
        <v>1.3</v>
      </c>
      <c r="AJ21" s="112"/>
      <c r="AK21" s="116"/>
      <c r="AL21" s="112"/>
      <c r="AM21" s="116"/>
      <c r="AN21" s="112"/>
      <c r="AO21" s="116"/>
      <c r="AP21" s="112"/>
      <c r="AQ21" s="116"/>
      <c r="AR21" s="112"/>
      <c r="AS21" s="116"/>
      <c r="AT21" s="112"/>
      <c r="AU21" s="116"/>
      <c r="AV21" s="112"/>
      <c r="AW21" s="116"/>
      <c r="AX21" s="112"/>
      <c r="AY21" s="116"/>
      <c r="AZ21" s="112"/>
      <c r="BA21" s="116"/>
      <c r="BB21" s="112"/>
      <c r="BC21" s="116"/>
      <c r="BD21" s="112"/>
      <c r="BE21" s="116"/>
      <c r="BF21" s="112"/>
      <c r="BG21" s="116"/>
      <c r="BH21" s="112"/>
      <c r="BI21" s="116"/>
      <c r="BJ21" s="112"/>
      <c r="BK21" s="117"/>
      <c r="BL21" s="112"/>
      <c r="BM21" s="117"/>
      <c r="BN21" s="126"/>
      <c r="BO21" s="112"/>
      <c r="BP21" s="117"/>
      <c r="BQ21" s="126"/>
      <c r="BR21" s="112"/>
      <c r="BS21" s="117"/>
      <c r="BT21" s="126"/>
      <c r="BU21" s="95"/>
    </row>
    <row r="22" spans="1:73" s="84" customFormat="1" ht="13.7" customHeight="1" collapsed="1" x14ac:dyDescent="0.25">
      <c r="A22" s="102">
        <v>15</v>
      </c>
      <c r="B22" s="113" t="s">
        <v>18</v>
      </c>
      <c r="C22" s="114"/>
      <c r="D22" s="112"/>
      <c r="E22" s="115"/>
      <c r="F22" s="112"/>
      <c r="G22" s="116"/>
      <c r="H22" s="112"/>
      <c r="I22" s="116"/>
      <c r="J22" s="112"/>
      <c r="K22" s="116"/>
      <c r="L22" s="112"/>
      <c r="M22" s="116"/>
      <c r="N22" s="112"/>
      <c r="O22" s="116"/>
      <c r="P22" s="112"/>
      <c r="Q22" s="116"/>
      <c r="R22" s="128"/>
      <c r="S22" s="123"/>
      <c r="T22" s="112"/>
      <c r="U22" s="116"/>
      <c r="V22" s="112"/>
      <c r="W22" s="116"/>
      <c r="X22" s="112"/>
      <c r="Y22" s="116"/>
      <c r="Z22" s="112"/>
      <c r="AA22" s="116"/>
      <c r="AB22" s="112"/>
      <c r="AC22" s="116"/>
      <c r="AD22" s="112"/>
      <c r="AE22" s="116"/>
      <c r="AF22" s="112"/>
      <c r="AG22" s="116"/>
      <c r="AH22" s="112"/>
      <c r="AI22" s="116"/>
      <c r="AJ22" s="112">
        <v>1.25</v>
      </c>
      <c r="AK22" s="116">
        <v>1.6</v>
      </c>
      <c r="AL22" s="112">
        <v>1.25</v>
      </c>
      <c r="AM22" s="116">
        <v>1.6</v>
      </c>
      <c r="AN22" s="112">
        <v>1.2</v>
      </c>
      <c r="AO22" s="116">
        <v>1.6</v>
      </c>
      <c r="AP22" s="112">
        <v>1.2</v>
      </c>
      <c r="AQ22" s="116">
        <v>1.6</v>
      </c>
      <c r="AR22" s="112">
        <v>1.2</v>
      </c>
      <c r="AS22" s="116">
        <v>1.6</v>
      </c>
      <c r="AT22" s="112">
        <v>1.1499999999999999</v>
      </c>
      <c r="AU22" s="116">
        <v>1.6</v>
      </c>
      <c r="AV22" s="112">
        <v>1.1499999999999999</v>
      </c>
      <c r="AW22" s="116">
        <v>1.6</v>
      </c>
      <c r="AX22" s="112">
        <v>1.1000000000000001</v>
      </c>
      <c r="AY22" s="116">
        <v>1.7</v>
      </c>
      <c r="AZ22" s="112">
        <v>1.1000000000000001</v>
      </c>
      <c r="BA22" s="116">
        <v>1.7</v>
      </c>
      <c r="BB22" s="112">
        <v>1.1000000000000001</v>
      </c>
      <c r="BC22" s="116">
        <v>1.7</v>
      </c>
      <c r="BD22" s="112">
        <v>1.1000000000000001</v>
      </c>
      <c r="BE22" s="116">
        <v>1.7</v>
      </c>
      <c r="BF22" s="112">
        <v>1.1000000000000001</v>
      </c>
      <c r="BG22" s="116">
        <v>1.7</v>
      </c>
      <c r="BH22" s="112">
        <v>1.1000000000000001</v>
      </c>
      <c r="BI22" s="116">
        <v>1.7</v>
      </c>
      <c r="BJ22" s="112">
        <v>1.1000000000000001</v>
      </c>
      <c r="BK22" s="117">
        <v>1.7</v>
      </c>
      <c r="BL22" s="112">
        <v>1.1000000000000001</v>
      </c>
      <c r="BM22" s="117">
        <v>1.73</v>
      </c>
      <c r="BN22" s="126">
        <f t="shared" si="0"/>
        <v>0.7350000000000001</v>
      </c>
      <c r="BO22" s="112">
        <v>1.1000000000000001</v>
      </c>
      <c r="BP22" s="117">
        <v>1.73</v>
      </c>
      <c r="BQ22" s="126">
        <f>+BO22-(BP22-1)/2</f>
        <v>0.7350000000000001</v>
      </c>
      <c r="BR22" s="112">
        <v>1.1000000000000001</v>
      </c>
      <c r="BS22" s="117">
        <v>1.76</v>
      </c>
      <c r="BT22" s="126">
        <f>+BR22-(BS22-1)/2</f>
        <v>0.72000000000000008</v>
      </c>
      <c r="BU22" s="95"/>
    </row>
    <row r="23" spans="1:73" s="84" customFormat="1" ht="13.15" hidden="1" customHeight="1" outlineLevel="1" x14ac:dyDescent="0.25">
      <c r="A23" s="102">
        <v>16</v>
      </c>
      <c r="B23" s="113" t="s">
        <v>19</v>
      </c>
      <c r="C23" s="114"/>
      <c r="D23" s="112">
        <v>1.4</v>
      </c>
      <c r="E23" s="115">
        <v>1.3</v>
      </c>
      <c r="F23" s="112">
        <v>1.4</v>
      </c>
      <c r="G23" s="116">
        <v>1.3</v>
      </c>
      <c r="H23" s="112">
        <v>1.4</v>
      </c>
      <c r="I23" s="116">
        <v>1.3</v>
      </c>
      <c r="J23" s="112">
        <v>1.4</v>
      </c>
      <c r="K23" s="116">
        <v>1.3</v>
      </c>
      <c r="L23" s="112">
        <v>1.4</v>
      </c>
      <c r="M23" s="116">
        <v>1.3</v>
      </c>
      <c r="N23" s="112">
        <v>1.4</v>
      </c>
      <c r="O23" s="116">
        <v>1.3</v>
      </c>
      <c r="P23" s="112">
        <v>1.4</v>
      </c>
      <c r="Q23" s="116">
        <v>1.3</v>
      </c>
      <c r="R23" s="137">
        <v>1.5</v>
      </c>
      <c r="S23" s="108">
        <v>1.3</v>
      </c>
      <c r="T23" s="112">
        <v>1.5</v>
      </c>
      <c r="U23" s="116">
        <v>1.3</v>
      </c>
      <c r="V23" s="112">
        <v>1.5</v>
      </c>
      <c r="W23" s="116">
        <v>1.3</v>
      </c>
      <c r="X23" s="112">
        <v>1.5</v>
      </c>
      <c r="Y23" s="116">
        <v>1.45</v>
      </c>
      <c r="Z23" s="112">
        <v>1.5</v>
      </c>
      <c r="AA23" s="116">
        <v>1.45</v>
      </c>
      <c r="AB23" s="112">
        <v>1.5</v>
      </c>
      <c r="AC23" s="116">
        <v>1.45</v>
      </c>
      <c r="AD23" s="112">
        <v>1.4</v>
      </c>
      <c r="AE23" s="116">
        <v>1.45</v>
      </c>
      <c r="AF23" s="112">
        <v>1.4</v>
      </c>
      <c r="AG23" s="116">
        <v>1.45</v>
      </c>
      <c r="AH23" s="112">
        <v>1.4</v>
      </c>
      <c r="AI23" s="116">
        <v>1.45</v>
      </c>
      <c r="AJ23" s="112"/>
      <c r="AK23" s="116"/>
      <c r="AL23" s="112"/>
      <c r="AM23" s="116"/>
      <c r="AN23" s="112"/>
      <c r="AO23" s="116"/>
      <c r="AP23" s="112"/>
      <c r="AQ23" s="116"/>
      <c r="AR23" s="112"/>
      <c r="AS23" s="116"/>
      <c r="AT23" s="112"/>
      <c r="AU23" s="116"/>
      <c r="AV23" s="112"/>
      <c r="AW23" s="116"/>
      <c r="AX23" s="112"/>
      <c r="AY23" s="116"/>
      <c r="AZ23" s="112"/>
      <c r="BA23" s="116"/>
      <c r="BB23" s="112"/>
      <c r="BC23" s="116"/>
      <c r="BD23" s="112"/>
      <c r="BE23" s="116"/>
      <c r="BF23" s="112"/>
      <c r="BG23" s="116"/>
      <c r="BH23" s="112"/>
      <c r="BI23" s="116"/>
      <c r="BJ23" s="112"/>
      <c r="BK23" s="117"/>
      <c r="BL23" s="112"/>
      <c r="BM23" s="117"/>
      <c r="BN23" s="126"/>
      <c r="BO23" s="112"/>
      <c r="BP23" s="117"/>
      <c r="BQ23" s="126"/>
      <c r="BR23" s="112"/>
      <c r="BS23" s="117"/>
      <c r="BT23" s="126"/>
      <c r="BU23" s="95"/>
    </row>
    <row r="24" spans="1:73" s="84" customFormat="1" ht="13.15" hidden="1" customHeight="1" outlineLevel="1" x14ac:dyDescent="0.25">
      <c r="A24" s="102">
        <v>17</v>
      </c>
      <c r="B24" s="138" t="s">
        <v>20</v>
      </c>
      <c r="C24" s="114"/>
      <c r="D24" s="112">
        <v>1.3</v>
      </c>
      <c r="E24" s="115">
        <v>1.2</v>
      </c>
      <c r="F24" s="112">
        <v>1.3</v>
      </c>
      <c r="G24" s="116">
        <v>1.2</v>
      </c>
      <c r="H24" s="112">
        <v>1.3</v>
      </c>
      <c r="I24" s="116">
        <v>1.3</v>
      </c>
      <c r="J24" s="112">
        <v>1.3</v>
      </c>
      <c r="K24" s="116">
        <v>1.3</v>
      </c>
      <c r="L24" s="112">
        <v>1.3</v>
      </c>
      <c r="M24" s="116">
        <v>1.4</v>
      </c>
      <c r="N24" s="112">
        <v>1.3</v>
      </c>
      <c r="O24" s="116">
        <v>1.4</v>
      </c>
      <c r="P24" s="112">
        <v>1.3</v>
      </c>
      <c r="Q24" s="116">
        <v>1.4</v>
      </c>
      <c r="R24" s="137"/>
      <c r="S24" s="108"/>
      <c r="T24" s="112"/>
      <c r="U24" s="116"/>
      <c r="V24" s="112"/>
      <c r="W24" s="116"/>
      <c r="X24" s="112"/>
      <c r="Y24" s="116"/>
      <c r="Z24" s="112"/>
      <c r="AA24" s="116"/>
      <c r="AB24" s="112"/>
      <c r="AC24" s="116"/>
      <c r="AD24" s="112"/>
      <c r="AE24" s="116"/>
      <c r="AF24" s="112"/>
      <c r="AG24" s="116"/>
      <c r="AH24" s="112"/>
      <c r="AI24" s="116"/>
      <c r="AJ24" s="112"/>
      <c r="AK24" s="116"/>
      <c r="AL24" s="112"/>
      <c r="AM24" s="116"/>
      <c r="AN24" s="112"/>
      <c r="AO24" s="116"/>
      <c r="AP24" s="112"/>
      <c r="AQ24" s="116"/>
      <c r="AR24" s="112"/>
      <c r="AS24" s="116"/>
      <c r="AT24" s="112"/>
      <c r="AU24" s="116"/>
      <c r="AV24" s="112"/>
      <c r="AW24" s="116"/>
      <c r="AX24" s="112"/>
      <c r="AY24" s="116"/>
      <c r="AZ24" s="112"/>
      <c r="BA24" s="116"/>
      <c r="BB24" s="112"/>
      <c r="BC24" s="116"/>
      <c r="BD24" s="112"/>
      <c r="BE24" s="116"/>
      <c r="BF24" s="112"/>
      <c r="BG24" s="116"/>
      <c r="BH24" s="112"/>
      <c r="BI24" s="116"/>
      <c r="BJ24" s="112"/>
      <c r="BK24" s="117"/>
      <c r="BL24" s="112"/>
      <c r="BM24" s="117"/>
      <c r="BN24" s="126"/>
      <c r="BO24" s="112"/>
      <c r="BP24" s="117"/>
      <c r="BQ24" s="126"/>
      <c r="BR24" s="112"/>
      <c r="BS24" s="117"/>
      <c r="BT24" s="126"/>
      <c r="BU24" s="95"/>
    </row>
    <row r="25" spans="1:73" s="84" customFormat="1" ht="42" hidden="1" customHeight="1" outlineLevel="1" x14ac:dyDescent="0.25">
      <c r="A25" s="139">
        <v>17</v>
      </c>
      <c r="B25" s="138" t="s">
        <v>307</v>
      </c>
      <c r="C25" s="136"/>
      <c r="D25" s="112"/>
      <c r="E25" s="115"/>
      <c r="F25" s="112"/>
      <c r="G25" s="116"/>
      <c r="H25" s="112"/>
      <c r="I25" s="116"/>
      <c r="J25" s="112"/>
      <c r="K25" s="116"/>
      <c r="L25" s="112"/>
      <c r="M25" s="116"/>
      <c r="N25" s="112"/>
      <c r="O25" s="116"/>
      <c r="P25" s="112"/>
      <c r="Q25" s="116"/>
      <c r="R25" s="128">
        <v>1.3</v>
      </c>
      <c r="S25" s="108">
        <v>1.4</v>
      </c>
      <c r="T25" s="112">
        <v>1.3</v>
      </c>
      <c r="U25" s="116">
        <v>1.4</v>
      </c>
      <c r="V25" s="112">
        <v>1.3</v>
      </c>
      <c r="W25" s="116">
        <v>1.4</v>
      </c>
      <c r="X25" s="112">
        <v>1.3</v>
      </c>
      <c r="Y25" s="116">
        <v>1.4</v>
      </c>
      <c r="Z25" s="112">
        <v>1.3</v>
      </c>
      <c r="AA25" s="116">
        <v>1.4</v>
      </c>
      <c r="AB25" s="112">
        <v>1.3</v>
      </c>
      <c r="AC25" s="116">
        <v>1.4</v>
      </c>
      <c r="AD25" s="112">
        <v>1.3</v>
      </c>
      <c r="AE25" s="116">
        <v>1.4</v>
      </c>
      <c r="AF25" s="112">
        <v>1.3</v>
      </c>
      <c r="AG25" s="116">
        <v>1.4</v>
      </c>
      <c r="AH25" s="112">
        <v>1.3</v>
      </c>
      <c r="AI25" s="116">
        <v>1.4</v>
      </c>
      <c r="AJ25" s="112">
        <v>1.3</v>
      </c>
      <c r="AK25" s="116">
        <v>1.4</v>
      </c>
      <c r="AL25" s="112">
        <v>1.3</v>
      </c>
      <c r="AM25" s="116">
        <v>1.4</v>
      </c>
      <c r="AN25" s="112">
        <v>1.3</v>
      </c>
      <c r="AO25" s="116">
        <v>1.4</v>
      </c>
      <c r="AP25" s="112">
        <v>1.3</v>
      </c>
      <c r="AQ25" s="116">
        <v>1.4</v>
      </c>
      <c r="AR25" s="112">
        <v>1.2</v>
      </c>
      <c r="AS25" s="116">
        <v>1.4</v>
      </c>
      <c r="AT25" s="112">
        <v>1.2</v>
      </c>
      <c r="AU25" s="116">
        <v>1.4</v>
      </c>
      <c r="AV25" s="112">
        <v>1.2</v>
      </c>
      <c r="AW25" s="116">
        <v>1.4</v>
      </c>
      <c r="AX25" s="112">
        <v>1.2</v>
      </c>
      <c r="AY25" s="116">
        <v>1.4</v>
      </c>
      <c r="AZ25" s="112"/>
      <c r="BA25" s="116"/>
      <c r="BB25" s="112"/>
      <c r="BC25" s="116"/>
      <c r="BD25" s="112"/>
      <c r="BE25" s="116"/>
      <c r="BF25" s="112"/>
      <c r="BG25" s="116"/>
      <c r="BH25" s="112"/>
      <c r="BI25" s="116"/>
      <c r="BJ25" s="112"/>
      <c r="BK25" s="117"/>
      <c r="BL25" s="112"/>
      <c r="BM25" s="117"/>
      <c r="BN25" s="126"/>
      <c r="BO25" s="112"/>
      <c r="BP25" s="117"/>
      <c r="BQ25" s="126"/>
      <c r="BR25" s="112"/>
      <c r="BS25" s="117"/>
      <c r="BT25" s="126"/>
      <c r="BU25" s="95"/>
    </row>
    <row r="26" spans="1:73" s="84" customFormat="1" ht="13.15" hidden="1" customHeight="1" outlineLevel="1" x14ac:dyDescent="0.25">
      <c r="A26" s="139">
        <v>18</v>
      </c>
      <c r="B26" s="138" t="s">
        <v>21</v>
      </c>
      <c r="C26" s="136"/>
      <c r="D26" s="112">
        <v>1.3</v>
      </c>
      <c r="E26" s="115">
        <v>1.2</v>
      </c>
      <c r="F26" s="112">
        <v>1.3</v>
      </c>
      <c r="G26" s="116">
        <v>1.25</v>
      </c>
      <c r="H26" s="112">
        <v>1.3</v>
      </c>
      <c r="I26" s="116">
        <v>1.25</v>
      </c>
      <c r="J26" s="112">
        <v>1.3</v>
      </c>
      <c r="K26" s="116">
        <v>1.35</v>
      </c>
      <c r="L26" s="112">
        <v>1.3</v>
      </c>
      <c r="M26" s="116">
        <v>1.3</v>
      </c>
      <c r="N26" s="112">
        <v>1.3</v>
      </c>
      <c r="O26" s="116">
        <v>1.3</v>
      </c>
      <c r="P26" s="112">
        <v>1.3</v>
      </c>
      <c r="Q26" s="116">
        <v>1.5</v>
      </c>
      <c r="R26" s="128"/>
      <c r="S26" s="108"/>
      <c r="T26" s="112"/>
      <c r="U26" s="116"/>
      <c r="V26" s="112"/>
      <c r="W26" s="116"/>
      <c r="X26" s="112"/>
      <c r="Y26" s="116"/>
      <c r="Z26" s="112"/>
      <c r="AA26" s="116"/>
      <c r="AB26" s="112"/>
      <c r="AC26" s="116"/>
      <c r="AD26" s="112"/>
      <c r="AE26" s="116"/>
      <c r="AF26" s="112"/>
      <c r="AG26" s="116"/>
      <c r="AH26" s="112"/>
      <c r="AI26" s="116"/>
      <c r="AJ26" s="112"/>
      <c r="AK26" s="116"/>
      <c r="AL26" s="112"/>
      <c r="AM26" s="116"/>
      <c r="AN26" s="112"/>
      <c r="AO26" s="116"/>
      <c r="AP26" s="112"/>
      <c r="AQ26" s="116"/>
      <c r="AR26" s="112"/>
      <c r="AS26" s="116"/>
      <c r="AT26" s="112"/>
      <c r="AU26" s="116"/>
      <c r="AV26" s="112"/>
      <c r="AW26" s="116"/>
      <c r="AX26" s="112"/>
      <c r="AY26" s="116"/>
      <c r="AZ26" s="112"/>
      <c r="BA26" s="116"/>
      <c r="BB26" s="112"/>
      <c r="BC26" s="116"/>
      <c r="BD26" s="112"/>
      <c r="BE26" s="116"/>
      <c r="BF26" s="112"/>
      <c r="BG26" s="116"/>
      <c r="BH26" s="112"/>
      <c r="BI26" s="116"/>
      <c r="BJ26" s="112"/>
      <c r="BK26" s="117"/>
      <c r="BL26" s="112"/>
      <c r="BM26" s="117"/>
      <c r="BN26" s="126"/>
      <c r="BO26" s="112"/>
      <c r="BP26" s="117"/>
      <c r="BQ26" s="126"/>
      <c r="BR26" s="112"/>
      <c r="BS26" s="117"/>
      <c r="BT26" s="126"/>
      <c r="BU26" s="95"/>
    </row>
    <row r="27" spans="1:73" s="84" customFormat="1" ht="13.15" hidden="1" customHeight="1" outlineLevel="1" x14ac:dyDescent="0.25">
      <c r="A27" s="139">
        <v>19</v>
      </c>
      <c r="B27" s="138" t="s">
        <v>22</v>
      </c>
      <c r="C27" s="136"/>
      <c r="D27" s="112">
        <v>1.4</v>
      </c>
      <c r="E27" s="115">
        <v>1.4</v>
      </c>
      <c r="F27" s="112">
        <v>1.4</v>
      </c>
      <c r="G27" s="116">
        <v>1.4</v>
      </c>
      <c r="H27" s="112">
        <v>1.4</v>
      </c>
      <c r="I27" s="116">
        <v>1.4</v>
      </c>
      <c r="J27" s="112">
        <v>1.4</v>
      </c>
      <c r="K27" s="116">
        <v>1.4</v>
      </c>
      <c r="L27" s="112">
        <v>1.4</v>
      </c>
      <c r="M27" s="116">
        <v>1.4</v>
      </c>
      <c r="N27" s="112">
        <v>1.4</v>
      </c>
      <c r="O27" s="116">
        <v>1.4</v>
      </c>
      <c r="P27" s="112">
        <v>1.4</v>
      </c>
      <c r="Q27" s="116">
        <v>1.4</v>
      </c>
      <c r="R27" s="128"/>
      <c r="S27" s="108"/>
      <c r="T27" s="112"/>
      <c r="U27" s="116"/>
      <c r="V27" s="112"/>
      <c r="W27" s="116"/>
      <c r="X27" s="112"/>
      <c r="Y27" s="116"/>
      <c r="Z27" s="112"/>
      <c r="AA27" s="116"/>
      <c r="AB27" s="112"/>
      <c r="AC27" s="116"/>
      <c r="AD27" s="112"/>
      <c r="AE27" s="116"/>
      <c r="AF27" s="112"/>
      <c r="AG27" s="116"/>
      <c r="AH27" s="112"/>
      <c r="AI27" s="116"/>
      <c r="AJ27" s="112"/>
      <c r="AK27" s="116"/>
      <c r="AL27" s="112"/>
      <c r="AM27" s="116"/>
      <c r="AN27" s="112"/>
      <c r="AO27" s="116"/>
      <c r="AP27" s="112"/>
      <c r="AQ27" s="116"/>
      <c r="AR27" s="112"/>
      <c r="AS27" s="116"/>
      <c r="AT27" s="112"/>
      <c r="AU27" s="116"/>
      <c r="AV27" s="112"/>
      <c r="AW27" s="116"/>
      <c r="AX27" s="112"/>
      <c r="AY27" s="116"/>
      <c r="AZ27" s="112"/>
      <c r="BA27" s="116"/>
      <c r="BB27" s="112"/>
      <c r="BC27" s="116"/>
      <c r="BD27" s="112"/>
      <c r="BE27" s="116"/>
      <c r="BF27" s="112"/>
      <c r="BG27" s="116"/>
      <c r="BH27" s="112"/>
      <c r="BI27" s="116"/>
      <c r="BJ27" s="112"/>
      <c r="BK27" s="117"/>
      <c r="BL27" s="112"/>
      <c r="BM27" s="117"/>
      <c r="BN27" s="126"/>
      <c r="BO27" s="112"/>
      <c r="BP27" s="117"/>
      <c r="BQ27" s="126"/>
      <c r="BR27" s="112"/>
      <c r="BS27" s="117"/>
      <c r="BT27" s="126"/>
      <c r="BU27" s="95"/>
    </row>
    <row r="28" spans="1:73" s="84" customFormat="1" ht="36.6" hidden="1" customHeight="1" outlineLevel="1" x14ac:dyDescent="0.25">
      <c r="A28" s="134">
        <v>20</v>
      </c>
      <c r="B28" s="130" t="s">
        <v>308</v>
      </c>
      <c r="C28" s="131"/>
      <c r="D28" s="112">
        <v>1.4</v>
      </c>
      <c r="E28" s="115">
        <v>1.4</v>
      </c>
      <c r="F28" s="112">
        <v>1.4</v>
      </c>
      <c r="G28" s="116">
        <v>1.4</v>
      </c>
      <c r="H28" s="112">
        <v>1.4</v>
      </c>
      <c r="I28" s="116">
        <v>1.5</v>
      </c>
      <c r="J28" s="112">
        <v>1.4</v>
      </c>
      <c r="K28" s="116">
        <v>1.5</v>
      </c>
      <c r="L28" s="112">
        <v>1.4</v>
      </c>
      <c r="M28" s="116">
        <v>1.5</v>
      </c>
      <c r="N28" s="112">
        <v>1.4</v>
      </c>
      <c r="O28" s="116">
        <v>1.5</v>
      </c>
      <c r="P28" s="112">
        <v>1.4</v>
      </c>
      <c r="Q28" s="116">
        <v>1.5</v>
      </c>
      <c r="R28" s="128">
        <v>1.4</v>
      </c>
      <c r="S28" s="108">
        <v>1.5</v>
      </c>
      <c r="T28" s="112">
        <v>1.4</v>
      </c>
      <c r="U28" s="116">
        <v>1.5</v>
      </c>
      <c r="V28" s="112">
        <v>1.4</v>
      </c>
      <c r="W28" s="116">
        <v>1.5</v>
      </c>
      <c r="X28" s="112">
        <v>1.4</v>
      </c>
      <c r="Y28" s="116">
        <v>1.5</v>
      </c>
      <c r="Z28" s="112"/>
      <c r="AA28" s="116"/>
      <c r="AB28" s="112"/>
      <c r="AC28" s="116"/>
      <c r="AD28" s="112"/>
      <c r="AE28" s="116"/>
      <c r="AF28" s="112"/>
      <c r="AG28" s="116"/>
      <c r="AH28" s="112"/>
      <c r="AI28" s="116"/>
      <c r="AJ28" s="112"/>
      <c r="AK28" s="116"/>
      <c r="AL28" s="112"/>
      <c r="AM28" s="116"/>
      <c r="AN28" s="112"/>
      <c r="AO28" s="116"/>
      <c r="AP28" s="112"/>
      <c r="AQ28" s="116"/>
      <c r="AR28" s="112"/>
      <c r="AS28" s="116"/>
      <c r="AT28" s="112"/>
      <c r="AU28" s="116"/>
      <c r="AV28" s="112"/>
      <c r="AW28" s="116"/>
      <c r="AX28" s="112"/>
      <c r="AY28" s="116"/>
      <c r="AZ28" s="112"/>
      <c r="BA28" s="116"/>
      <c r="BB28" s="112"/>
      <c r="BC28" s="116"/>
      <c r="BD28" s="112"/>
      <c r="BE28" s="116"/>
      <c r="BF28" s="112"/>
      <c r="BG28" s="116"/>
      <c r="BH28" s="112"/>
      <c r="BI28" s="116"/>
      <c r="BJ28" s="112"/>
      <c r="BK28" s="117"/>
      <c r="BL28" s="112"/>
      <c r="BM28" s="117"/>
      <c r="BN28" s="126"/>
      <c r="BO28" s="112"/>
      <c r="BP28" s="117"/>
      <c r="BQ28" s="126"/>
      <c r="BR28" s="112"/>
      <c r="BS28" s="117"/>
      <c r="BT28" s="126"/>
      <c r="BU28" s="95"/>
    </row>
    <row r="29" spans="1:73" s="84" customFormat="1" ht="13.15" hidden="1" customHeight="1" outlineLevel="1" x14ac:dyDescent="0.25">
      <c r="A29" s="140">
        <v>21</v>
      </c>
      <c r="B29" s="141" t="s">
        <v>23</v>
      </c>
      <c r="D29" s="142">
        <v>1.4</v>
      </c>
      <c r="E29" s="143">
        <v>1.2</v>
      </c>
      <c r="F29" s="142">
        <v>1.4</v>
      </c>
      <c r="G29" s="144">
        <v>1.35</v>
      </c>
      <c r="H29" s="142">
        <v>1.4</v>
      </c>
      <c r="I29" s="144">
        <v>1.35</v>
      </c>
      <c r="J29" s="142">
        <v>1.4</v>
      </c>
      <c r="K29" s="144">
        <v>1.35</v>
      </c>
      <c r="L29" s="142">
        <v>1.4</v>
      </c>
      <c r="M29" s="144">
        <v>1.35</v>
      </c>
      <c r="N29" s="142">
        <v>1.4</v>
      </c>
      <c r="O29" s="144">
        <v>1.35</v>
      </c>
      <c r="P29" s="142">
        <v>1.4</v>
      </c>
      <c r="Q29" s="144">
        <v>1.35</v>
      </c>
      <c r="R29" s="145">
        <v>1.4</v>
      </c>
      <c r="S29" s="146">
        <v>1.35</v>
      </c>
      <c r="T29" s="142">
        <v>1.4</v>
      </c>
      <c r="U29" s="144">
        <v>1.35</v>
      </c>
      <c r="V29" s="142">
        <v>1.4</v>
      </c>
      <c r="W29" s="144">
        <v>1.35</v>
      </c>
      <c r="X29" s="142">
        <v>1.4</v>
      </c>
      <c r="Y29" s="144">
        <v>1.5</v>
      </c>
      <c r="Z29" s="142">
        <v>1.4</v>
      </c>
      <c r="AA29" s="144">
        <v>1.5</v>
      </c>
      <c r="AB29" s="142">
        <v>1.25</v>
      </c>
      <c r="AC29" s="144">
        <v>1.5</v>
      </c>
      <c r="AD29" s="142">
        <v>1.25</v>
      </c>
      <c r="AE29" s="144">
        <v>1.5</v>
      </c>
      <c r="AF29" s="142">
        <v>1.25</v>
      </c>
      <c r="AG29" s="144">
        <v>1.5</v>
      </c>
      <c r="AH29" s="142">
        <v>1.25</v>
      </c>
      <c r="AI29" s="144">
        <v>1.5</v>
      </c>
      <c r="AJ29" s="142"/>
      <c r="AK29" s="144"/>
      <c r="AL29" s="142"/>
      <c r="AM29" s="144"/>
      <c r="AN29" s="142"/>
      <c r="AO29" s="144"/>
      <c r="AP29" s="142"/>
      <c r="AQ29" s="144"/>
      <c r="AR29" s="142"/>
      <c r="AS29" s="144"/>
      <c r="AT29" s="142"/>
      <c r="AU29" s="144"/>
      <c r="AV29" s="142"/>
      <c r="AW29" s="144"/>
      <c r="AX29" s="142"/>
      <c r="AY29" s="144"/>
      <c r="AZ29" s="142"/>
      <c r="BA29" s="144"/>
      <c r="BB29" s="142"/>
      <c r="BC29" s="144"/>
      <c r="BD29" s="142"/>
      <c r="BE29" s="144"/>
      <c r="BF29" s="142"/>
      <c r="BG29" s="144"/>
      <c r="BH29" s="142"/>
      <c r="BI29" s="144"/>
      <c r="BJ29" s="142"/>
      <c r="BK29" s="147"/>
      <c r="BL29" s="142"/>
      <c r="BM29" s="147"/>
      <c r="BN29" s="148"/>
      <c r="BO29" s="142"/>
      <c r="BP29" s="147"/>
      <c r="BQ29" s="148"/>
      <c r="BR29" s="142"/>
      <c r="BS29" s="147"/>
      <c r="BT29" s="148"/>
      <c r="BU29" s="95"/>
    </row>
    <row r="30" spans="1:73" s="84" customFormat="1" ht="13.7" customHeight="1" collapsed="1" x14ac:dyDescent="0.25">
      <c r="A30" s="241"/>
      <c r="B30" s="242" t="s">
        <v>24</v>
      </c>
      <c r="C30" s="243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5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8"/>
      <c r="BO30" s="247"/>
      <c r="BP30" s="247"/>
      <c r="BQ30" s="248"/>
      <c r="BR30" s="247"/>
      <c r="BS30" s="247"/>
      <c r="BT30" s="248"/>
      <c r="BU30" s="95"/>
    </row>
    <row r="31" spans="1:73" s="84" customFormat="1" ht="13.15" hidden="1" customHeight="1" outlineLevel="1" x14ac:dyDescent="0.25">
      <c r="A31" s="149">
        <v>22</v>
      </c>
      <c r="B31" s="150" t="s">
        <v>25</v>
      </c>
      <c r="C31" s="151"/>
      <c r="D31" s="112">
        <v>1.3</v>
      </c>
      <c r="E31" s="115">
        <v>1.05</v>
      </c>
      <c r="F31" s="112">
        <v>1.3</v>
      </c>
      <c r="G31" s="116">
        <v>1.1499999999999999</v>
      </c>
      <c r="H31" s="112">
        <v>1.3</v>
      </c>
      <c r="I31" s="116">
        <v>1.1499999999999999</v>
      </c>
      <c r="J31" s="112">
        <v>1.3</v>
      </c>
      <c r="K31" s="116">
        <v>1.25</v>
      </c>
      <c r="L31" s="112">
        <v>1.3</v>
      </c>
      <c r="M31" s="116">
        <v>1.25</v>
      </c>
      <c r="N31" s="112">
        <v>1.3</v>
      </c>
      <c r="O31" s="116">
        <v>1.25</v>
      </c>
      <c r="P31" s="112">
        <v>1.3</v>
      </c>
      <c r="Q31" s="116">
        <v>1.25</v>
      </c>
      <c r="R31" s="128">
        <v>1.3</v>
      </c>
      <c r="S31" s="108">
        <v>1.25</v>
      </c>
      <c r="T31" s="112">
        <v>1.3</v>
      </c>
      <c r="U31" s="116">
        <v>1.25</v>
      </c>
      <c r="V31" s="112">
        <v>1.3</v>
      </c>
      <c r="W31" s="116">
        <v>1.25</v>
      </c>
      <c r="X31" s="112">
        <v>1.3</v>
      </c>
      <c r="Y31" s="116">
        <v>1.25</v>
      </c>
      <c r="Z31" s="112">
        <v>1.3</v>
      </c>
      <c r="AA31" s="116">
        <v>1.25</v>
      </c>
      <c r="AB31" s="112">
        <v>1.3</v>
      </c>
      <c r="AC31" s="116">
        <v>1.25</v>
      </c>
      <c r="AD31" s="112">
        <v>1.3</v>
      </c>
      <c r="AE31" s="116">
        <v>1.25</v>
      </c>
      <c r="AF31" s="112">
        <v>1.2</v>
      </c>
      <c r="AG31" s="116">
        <v>1.25</v>
      </c>
      <c r="AH31" s="112">
        <v>1.2</v>
      </c>
      <c r="AI31" s="116">
        <v>1.25</v>
      </c>
      <c r="AJ31" s="112">
        <v>1.2</v>
      </c>
      <c r="AK31" s="116">
        <v>1.3</v>
      </c>
      <c r="AL31" s="112">
        <v>1.2</v>
      </c>
      <c r="AM31" s="116">
        <v>1.3</v>
      </c>
      <c r="AN31" s="112">
        <v>1.2</v>
      </c>
      <c r="AO31" s="116">
        <v>1.3</v>
      </c>
      <c r="AP31" s="112">
        <v>1.2</v>
      </c>
      <c r="AQ31" s="116">
        <v>1.3</v>
      </c>
      <c r="AR31" s="112">
        <v>1.2</v>
      </c>
      <c r="AS31" s="116">
        <v>1.3</v>
      </c>
      <c r="AT31" s="112"/>
      <c r="AU31" s="116"/>
      <c r="AV31" s="112"/>
      <c r="AW31" s="116"/>
      <c r="AX31" s="112"/>
      <c r="AY31" s="116"/>
      <c r="AZ31" s="112"/>
      <c r="BA31" s="116"/>
      <c r="BB31" s="112"/>
      <c r="BC31" s="116"/>
      <c r="BD31" s="112"/>
      <c r="BE31" s="116"/>
      <c r="BF31" s="112"/>
      <c r="BG31" s="116"/>
      <c r="BH31" s="112"/>
      <c r="BI31" s="116"/>
      <c r="BJ31" s="112"/>
      <c r="BK31" s="117"/>
      <c r="BL31" s="112"/>
      <c r="BM31" s="117"/>
      <c r="BN31" s="126"/>
      <c r="BO31" s="112"/>
      <c r="BP31" s="117"/>
      <c r="BQ31" s="126"/>
      <c r="BR31" s="112"/>
      <c r="BS31" s="117"/>
      <c r="BT31" s="126"/>
      <c r="BU31" s="95"/>
    </row>
    <row r="32" spans="1:73" s="84" customFormat="1" ht="13.7" customHeight="1" collapsed="1" x14ac:dyDescent="0.25">
      <c r="A32" s="149">
        <v>22</v>
      </c>
      <c r="B32" s="150" t="s">
        <v>26</v>
      </c>
      <c r="C32" s="151"/>
      <c r="D32" s="112"/>
      <c r="E32" s="115"/>
      <c r="F32" s="112"/>
      <c r="G32" s="116"/>
      <c r="H32" s="112"/>
      <c r="I32" s="116"/>
      <c r="J32" s="112"/>
      <c r="K32" s="116"/>
      <c r="L32" s="112"/>
      <c r="M32" s="116"/>
      <c r="N32" s="112"/>
      <c r="O32" s="116"/>
      <c r="P32" s="112"/>
      <c r="Q32" s="116"/>
      <c r="R32" s="128"/>
      <c r="S32" s="108"/>
      <c r="T32" s="112"/>
      <c r="U32" s="116"/>
      <c r="V32" s="112"/>
      <c r="W32" s="116"/>
      <c r="X32" s="112"/>
      <c r="Y32" s="116"/>
      <c r="Z32" s="112"/>
      <c r="AA32" s="116"/>
      <c r="AB32" s="112"/>
      <c r="AC32" s="116"/>
      <c r="AD32" s="112"/>
      <c r="AE32" s="116"/>
      <c r="AF32" s="112"/>
      <c r="AG32" s="116"/>
      <c r="AH32" s="112"/>
      <c r="AI32" s="116"/>
      <c r="AJ32" s="112"/>
      <c r="AK32" s="116"/>
      <c r="AL32" s="112"/>
      <c r="AM32" s="116"/>
      <c r="AN32" s="112"/>
      <c r="AO32" s="116"/>
      <c r="AP32" s="112"/>
      <c r="AQ32" s="116"/>
      <c r="AR32" s="112"/>
      <c r="AS32" s="116"/>
      <c r="AT32" s="112">
        <v>1.2</v>
      </c>
      <c r="AU32" s="116">
        <v>1.3</v>
      </c>
      <c r="AV32" s="112">
        <v>1.2</v>
      </c>
      <c r="AW32" s="116">
        <v>1.3</v>
      </c>
      <c r="AX32" s="112">
        <v>1.2</v>
      </c>
      <c r="AY32" s="116">
        <v>1.3</v>
      </c>
      <c r="AZ32" s="112">
        <v>1.2</v>
      </c>
      <c r="BA32" s="116">
        <v>1.3</v>
      </c>
      <c r="BB32" s="112">
        <v>1.2</v>
      </c>
      <c r="BC32" s="116">
        <v>1.3</v>
      </c>
      <c r="BD32" s="112">
        <v>1.2</v>
      </c>
      <c r="BE32" s="116">
        <v>1.3</v>
      </c>
      <c r="BF32" s="112">
        <v>1.2</v>
      </c>
      <c r="BG32" s="116">
        <v>1.3</v>
      </c>
      <c r="BH32" s="112">
        <v>1.2</v>
      </c>
      <c r="BI32" s="116">
        <v>1.3</v>
      </c>
      <c r="BJ32" s="112">
        <v>1.2</v>
      </c>
      <c r="BK32" s="117">
        <v>1.3</v>
      </c>
      <c r="BL32" s="112">
        <v>1.2</v>
      </c>
      <c r="BM32" s="117">
        <v>1.33</v>
      </c>
      <c r="BN32" s="126">
        <f t="shared" si="0"/>
        <v>1.0349999999999999</v>
      </c>
      <c r="BO32" s="112">
        <v>1.2</v>
      </c>
      <c r="BP32" s="117">
        <v>1.33</v>
      </c>
      <c r="BQ32" s="126">
        <f>+BO32-(BP32-1)/2</f>
        <v>1.0349999999999999</v>
      </c>
      <c r="BR32" s="112">
        <v>1.2</v>
      </c>
      <c r="BS32" s="117">
        <v>1.33</v>
      </c>
      <c r="BT32" s="126">
        <f>+BR32-(BS32-1)/2</f>
        <v>1.0349999999999999</v>
      </c>
      <c r="BU32" s="95"/>
    </row>
    <row r="33" spans="1:74" s="84" customFormat="1" ht="13.7" customHeight="1" x14ac:dyDescent="0.25">
      <c r="A33" s="102">
        <v>23</v>
      </c>
      <c r="B33" s="113" t="s">
        <v>27</v>
      </c>
      <c r="C33" s="114"/>
      <c r="D33" s="112">
        <v>1</v>
      </c>
      <c r="E33" s="115">
        <v>1.45</v>
      </c>
      <c r="F33" s="112">
        <v>1</v>
      </c>
      <c r="G33" s="116">
        <v>1.5</v>
      </c>
      <c r="H33" s="112">
        <v>1</v>
      </c>
      <c r="I33" s="116">
        <v>1.5</v>
      </c>
      <c r="J33" s="112">
        <v>1</v>
      </c>
      <c r="K33" s="116">
        <v>1.5</v>
      </c>
      <c r="L33" s="112">
        <v>1</v>
      </c>
      <c r="M33" s="116">
        <v>1.5</v>
      </c>
      <c r="N33" s="112">
        <v>1</v>
      </c>
      <c r="O33" s="116">
        <v>1.5</v>
      </c>
      <c r="P33" s="112">
        <v>1</v>
      </c>
      <c r="Q33" s="116">
        <v>1.5</v>
      </c>
      <c r="R33" s="128">
        <v>1</v>
      </c>
      <c r="S33" s="123">
        <v>1.6</v>
      </c>
      <c r="T33" s="112">
        <v>1</v>
      </c>
      <c r="U33" s="116">
        <v>1.6</v>
      </c>
      <c r="V33" s="112">
        <v>1</v>
      </c>
      <c r="W33" s="116">
        <v>1.6</v>
      </c>
      <c r="X33" s="112">
        <v>1</v>
      </c>
      <c r="Y33" s="116">
        <v>1.6</v>
      </c>
      <c r="Z33" s="112">
        <v>1</v>
      </c>
      <c r="AA33" s="116">
        <v>1.6</v>
      </c>
      <c r="AB33" s="112">
        <v>1</v>
      </c>
      <c r="AC33" s="116">
        <v>1.6</v>
      </c>
      <c r="AD33" s="112">
        <v>1</v>
      </c>
      <c r="AE33" s="116">
        <v>1.6</v>
      </c>
      <c r="AF33" s="112">
        <v>1</v>
      </c>
      <c r="AG33" s="116">
        <v>1.6</v>
      </c>
      <c r="AH33" s="112">
        <v>1</v>
      </c>
      <c r="AI33" s="116">
        <v>1.6</v>
      </c>
      <c r="AJ33" s="112">
        <v>1</v>
      </c>
      <c r="AK33" s="116">
        <v>1.7</v>
      </c>
      <c r="AL33" s="112">
        <v>1</v>
      </c>
      <c r="AM33" s="116">
        <v>1.7</v>
      </c>
      <c r="AN33" s="112">
        <v>1</v>
      </c>
      <c r="AO33" s="116">
        <v>1.7</v>
      </c>
      <c r="AP33" s="112">
        <v>1</v>
      </c>
      <c r="AQ33" s="116">
        <v>1.7</v>
      </c>
      <c r="AR33" s="112">
        <v>1</v>
      </c>
      <c r="AS33" s="116">
        <v>1.7</v>
      </c>
      <c r="AT33" s="112">
        <v>1</v>
      </c>
      <c r="AU33" s="116">
        <v>1.7</v>
      </c>
      <c r="AV33" s="112">
        <v>1</v>
      </c>
      <c r="AW33" s="116">
        <v>1.7</v>
      </c>
      <c r="AX33" s="112">
        <v>1</v>
      </c>
      <c r="AY33" s="116">
        <v>1.7</v>
      </c>
      <c r="AZ33" s="112">
        <v>1</v>
      </c>
      <c r="BA33" s="116">
        <v>1.7</v>
      </c>
      <c r="BB33" s="112">
        <v>1</v>
      </c>
      <c r="BC33" s="116">
        <v>1.7</v>
      </c>
      <c r="BD33" s="112">
        <v>1</v>
      </c>
      <c r="BE33" s="116">
        <v>1.7</v>
      </c>
      <c r="BF33" s="112">
        <v>1</v>
      </c>
      <c r="BG33" s="116">
        <v>1.7</v>
      </c>
      <c r="BH33" s="112">
        <v>1</v>
      </c>
      <c r="BI33" s="116">
        <v>1.7</v>
      </c>
      <c r="BJ33" s="112">
        <v>1</v>
      </c>
      <c r="BK33" s="117">
        <v>1.7</v>
      </c>
      <c r="BL33" s="112">
        <v>1</v>
      </c>
      <c r="BM33" s="117">
        <v>1.73</v>
      </c>
      <c r="BN33" s="126">
        <f t="shared" si="0"/>
        <v>0.63500000000000001</v>
      </c>
      <c r="BO33" s="112">
        <v>1</v>
      </c>
      <c r="BP33" s="117">
        <v>1.73</v>
      </c>
      <c r="BQ33" s="126">
        <f>+BO33-(BP33-1)/2</f>
        <v>0.63500000000000001</v>
      </c>
      <c r="BR33" s="112">
        <v>1</v>
      </c>
      <c r="BS33" s="117">
        <v>1.76</v>
      </c>
      <c r="BT33" s="126">
        <f>+BR33-(BS33-1)/2</f>
        <v>0.62</v>
      </c>
      <c r="BU33" s="95"/>
    </row>
    <row r="34" spans="1:74" s="84" customFormat="1" ht="13.7" customHeight="1" x14ac:dyDescent="0.25">
      <c r="A34" s="102">
        <v>24</v>
      </c>
      <c r="B34" s="113" t="s">
        <v>28</v>
      </c>
      <c r="C34" s="114"/>
      <c r="D34" s="112">
        <v>1</v>
      </c>
      <c r="E34" s="115">
        <v>1.4</v>
      </c>
      <c r="F34" s="112">
        <v>1</v>
      </c>
      <c r="G34" s="116">
        <v>1.4</v>
      </c>
      <c r="H34" s="112">
        <v>1</v>
      </c>
      <c r="I34" s="116">
        <v>1.4</v>
      </c>
      <c r="J34" s="112">
        <v>1</v>
      </c>
      <c r="K34" s="116">
        <v>1.4</v>
      </c>
      <c r="L34" s="112">
        <v>1</v>
      </c>
      <c r="M34" s="116">
        <v>1.4</v>
      </c>
      <c r="N34" s="112">
        <v>1</v>
      </c>
      <c r="O34" s="116">
        <v>1.4</v>
      </c>
      <c r="P34" s="112">
        <v>1</v>
      </c>
      <c r="Q34" s="116">
        <v>1.4</v>
      </c>
      <c r="R34" s="128">
        <v>1</v>
      </c>
      <c r="S34" s="123">
        <v>1.5</v>
      </c>
      <c r="T34" s="112">
        <v>1</v>
      </c>
      <c r="U34" s="116">
        <v>1.5</v>
      </c>
      <c r="V34" s="112">
        <v>1</v>
      </c>
      <c r="W34" s="116">
        <v>1.5</v>
      </c>
      <c r="X34" s="112">
        <v>1</v>
      </c>
      <c r="Y34" s="116">
        <v>1.5</v>
      </c>
      <c r="Z34" s="112">
        <v>1</v>
      </c>
      <c r="AA34" s="116">
        <v>1.5</v>
      </c>
      <c r="AB34" s="112">
        <v>1</v>
      </c>
      <c r="AC34" s="116">
        <v>1.5</v>
      </c>
      <c r="AD34" s="112">
        <v>1</v>
      </c>
      <c r="AE34" s="116">
        <v>1.5</v>
      </c>
      <c r="AF34" s="112">
        <v>1</v>
      </c>
      <c r="AG34" s="116">
        <v>1.5</v>
      </c>
      <c r="AH34" s="112">
        <v>1</v>
      </c>
      <c r="AI34" s="116">
        <v>1.5</v>
      </c>
      <c r="AJ34" s="112">
        <v>1</v>
      </c>
      <c r="AK34" s="116">
        <v>1.6</v>
      </c>
      <c r="AL34" s="112">
        <v>1</v>
      </c>
      <c r="AM34" s="116">
        <v>1.6</v>
      </c>
      <c r="AN34" s="112">
        <v>1</v>
      </c>
      <c r="AO34" s="116">
        <v>1.7</v>
      </c>
      <c r="AP34" s="112">
        <v>1</v>
      </c>
      <c r="AQ34" s="116">
        <v>1.7</v>
      </c>
      <c r="AR34" s="112">
        <v>1</v>
      </c>
      <c r="AS34" s="116">
        <v>1.7</v>
      </c>
      <c r="AT34" s="112">
        <v>1</v>
      </c>
      <c r="AU34" s="116">
        <v>1.7</v>
      </c>
      <c r="AV34" s="112">
        <v>1</v>
      </c>
      <c r="AW34" s="116">
        <v>1.7</v>
      </c>
      <c r="AX34" s="112">
        <v>1</v>
      </c>
      <c r="AY34" s="116">
        <v>1.7</v>
      </c>
      <c r="AZ34" s="112">
        <v>1</v>
      </c>
      <c r="BA34" s="116">
        <v>1.7</v>
      </c>
      <c r="BB34" s="112">
        <v>1</v>
      </c>
      <c r="BC34" s="116">
        <v>1.7</v>
      </c>
      <c r="BD34" s="112">
        <v>1</v>
      </c>
      <c r="BE34" s="116">
        <v>1.7</v>
      </c>
      <c r="BF34" s="112">
        <v>1</v>
      </c>
      <c r="BG34" s="116">
        <v>1.7</v>
      </c>
      <c r="BH34" s="112">
        <v>1</v>
      </c>
      <c r="BI34" s="116">
        <v>1.7</v>
      </c>
      <c r="BJ34" s="112">
        <v>1</v>
      </c>
      <c r="BK34" s="117">
        <v>1.7</v>
      </c>
      <c r="BL34" s="112">
        <v>1</v>
      </c>
      <c r="BM34" s="117">
        <v>1.73</v>
      </c>
      <c r="BN34" s="126">
        <f t="shared" si="0"/>
        <v>0.63500000000000001</v>
      </c>
      <c r="BO34" s="112">
        <v>1</v>
      </c>
      <c r="BP34" s="117">
        <v>1.73</v>
      </c>
      <c r="BQ34" s="126">
        <f>+BO34-(BP34-1)/2</f>
        <v>0.63500000000000001</v>
      </c>
      <c r="BR34" s="112">
        <v>1</v>
      </c>
      <c r="BS34" s="117">
        <v>1.76</v>
      </c>
      <c r="BT34" s="126">
        <f>+BR34-(BS34-1)/2</f>
        <v>0.62</v>
      </c>
      <c r="BU34" s="95"/>
      <c r="BV34" s="95"/>
    </row>
    <row r="35" spans="1:74" s="84" customFormat="1" ht="13.15" hidden="1" customHeight="1" outlineLevel="1" x14ac:dyDescent="0.25">
      <c r="A35" s="102">
        <v>25</v>
      </c>
      <c r="B35" s="113" t="s">
        <v>29</v>
      </c>
      <c r="C35" s="114"/>
      <c r="D35" s="112">
        <v>1.3</v>
      </c>
      <c r="E35" s="115">
        <v>1.25</v>
      </c>
      <c r="F35" s="112">
        <v>1.3</v>
      </c>
      <c r="G35" s="116">
        <v>1.4</v>
      </c>
      <c r="H35" s="112">
        <v>1.3</v>
      </c>
      <c r="I35" s="116">
        <v>1.4</v>
      </c>
      <c r="J35" s="112">
        <v>1.3</v>
      </c>
      <c r="K35" s="116">
        <v>1.4</v>
      </c>
      <c r="L35" s="112">
        <v>1.3</v>
      </c>
      <c r="M35" s="116">
        <v>1.4</v>
      </c>
      <c r="N35" s="112">
        <v>1.3</v>
      </c>
      <c r="O35" s="116">
        <v>1.4</v>
      </c>
      <c r="P35" s="112">
        <v>1.3</v>
      </c>
      <c r="Q35" s="116">
        <v>1.4</v>
      </c>
      <c r="R35" s="128">
        <v>1.3</v>
      </c>
      <c r="S35" s="108">
        <v>1.4</v>
      </c>
      <c r="T35" s="112">
        <v>1.3</v>
      </c>
      <c r="U35" s="116">
        <v>1.4</v>
      </c>
      <c r="V35" s="112">
        <v>1.3</v>
      </c>
      <c r="W35" s="116">
        <v>1.4</v>
      </c>
      <c r="X35" s="112">
        <v>1.3</v>
      </c>
      <c r="Y35" s="116">
        <v>1.4</v>
      </c>
      <c r="Z35" s="112">
        <v>1.3</v>
      </c>
      <c r="AA35" s="116">
        <v>1.4</v>
      </c>
      <c r="AB35" s="112">
        <v>1.3</v>
      </c>
      <c r="AC35" s="116">
        <v>1.4</v>
      </c>
      <c r="AD35" s="112">
        <v>1.3</v>
      </c>
      <c r="AE35" s="116">
        <v>1.4</v>
      </c>
      <c r="AF35" s="112">
        <v>1.3</v>
      </c>
      <c r="AG35" s="116">
        <v>1.4</v>
      </c>
      <c r="AH35" s="112">
        <v>1.3</v>
      </c>
      <c r="AI35" s="116">
        <v>1.4</v>
      </c>
      <c r="AJ35" s="112"/>
      <c r="AK35" s="116"/>
      <c r="AL35" s="112"/>
      <c r="AM35" s="116"/>
      <c r="AN35" s="112"/>
      <c r="AO35" s="116"/>
      <c r="AP35" s="112"/>
      <c r="AQ35" s="116"/>
      <c r="AR35" s="112"/>
      <c r="AS35" s="116"/>
      <c r="AT35" s="112"/>
      <c r="AU35" s="116"/>
      <c r="AV35" s="112"/>
      <c r="AW35" s="116"/>
      <c r="AX35" s="112"/>
      <c r="AY35" s="116"/>
      <c r="AZ35" s="112"/>
      <c r="BA35" s="116"/>
      <c r="BB35" s="112"/>
      <c r="BC35" s="116"/>
      <c r="BD35" s="112"/>
      <c r="BE35" s="116"/>
      <c r="BF35" s="112"/>
      <c r="BG35" s="116"/>
      <c r="BH35" s="112"/>
      <c r="BI35" s="116"/>
      <c r="BJ35" s="112"/>
      <c r="BK35" s="117"/>
      <c r="BL35" s="112"/>
      <c r="BM35" s="117"/>
      <c r="BN35" s="126"/>
      <c r="BO35" s="112"/>
      <c r="BP35" s="117"/>
      <c r="BQ35" s="126"/>
      <c r="BR35" s="112"/>
      <c r="BS35" s="117"/>
      <c r="BT35" s="126"/>
      <c r="BU35" s="95"/>
    </row>
    <row r="36" spans="1:74" s="84" customFormat="1" ht="30" hidden="1" customHeight="1" outlineLevel="1" x14ac:dyDescent="0.25">
      <c r="A36" s="149">
        <v>26</v>
      </c>
      <c r="B36" s="103" t="s">
        <v>309</v>
      </c>
      <c r="C36" s="104"/>
      <c r="D36" s="112">
        <v>1.3</v>
      </c>
      <c r="E36" s="115">
        <v>1.3</v>
      </c>
      <c r="F36" s="112">
        <v>1.3</v>
      </c>
      <c r="G36" s="116">
        <v>1.3</v>
      </c>
      <c r="H36" s="112">
        <v>1.3</v>
      </c>
      <c r="I36" s="116">
        <v>1.3</v>
      </c>
      <c r="J36" s="112">
        <v>1.3</v>
      </c>
      <c r="K36" s="116">
        <v>1.3</v>
      </c>
      <c r="L36" s="112">
        <v>1.3</v>
      </c>
      <c r="M36" s="116">
        <v>1.3</v>
      </c>
      <c r="N36" s="112">
        <v>1.3</v>
      </c>
      <c r="O36" s="116">
        <v>1.3</v>
      </c>
      <c r="P36" s="112">
        <v>1.3</v>
      </c>
      <c r="Q36" s="116">
        <v>1.3</v>
      </c>
      <c r="R36" s="128">
        <v>1.3</v>
      </c>
      <c r="S36" s="108">
        <v>1.3</v>
      </c>
      <c r="T36" s="112">
        <v>1.3</v>
      </c>
      <c r="U36" s="116">
        <v>1.3</v>
      </c>
      <c r="V36" s="112">
        <v>1.3</v>
      </c>
      <c r="W36" s="116">
        <v>1.3</v>
      </c>
      <c r="X36" s="112"/>
      <c r="Y36" s="116"/>
      <c r="Z36" s="112"/>
      <c r="AA36" s="116"/>
      <c r="AB36" s="112"/>
      <c r="AC36" s="116"/>
      <c r="AD36" s="112"/>
      <c r="AE36" s="116"/>
      <c r="AF36" s="112"/>
      <c r="AG36" s="116"/>
      <c r="AH36" s="112"/>
      <c r="AI36" s="116"/>
      <c r="AJ36" s="112"/>
      <c r="AK36" s="116"/>
      <c r="AL36" s="112"/>
      <c r="AM36" s="116"/>
      <c r="AN36" s="112"/>
      <c r="AO36" s="116"/>
      <c r="AP36" s="112"/>
      <c r="AQ36" s="116"/>
      <c r="AR36" s="112"/>
      <c r="AS36" s="116"/>
      <c r="AT36" s="112"/>
      <c r="AU36" s="116"/>
      <c r="AV36" s="112"/>
      <c r="AW36" s="116"/>
      <c r="AX36" s="112"/>
      <c r="AY36" s="116"/>
      <c r="AZ36" s="112"/>
      <c r="BA36" s="116"/>
      <c r="BB36" s="112"/>
      <c r="BC36" s="116"/>
      <c r="BD36" s="112"/>
      <c r="BE36" s="116"/>
      <c r="BF36" s="112"/>
      <c r="BG36" s="116"/>
      <c r="BH36" s="112"/>
      <c r="BI36" s="116"/>
      <c r="BJ36" s="112"/>
      <c r="BK36" s="117"/>
      <c r="BL36" s="112"/>
      <c r="BM36" s="117"/>
      <c r="BN36" s="126"/>
      <c r="BO36" s="112"/>
      <c r="BP36" s="117"/>
      <c r="BQ36" s="126"/>
      <c r="BR36" s="112"/>
      <c r="BS36" s="117"/>
      <c r="BT36" s="126"/>
      <c r="BU36" s="95"/>
    </row>
    <row r="37" spans="1:74" s="84" customFormat="1" ht="30" hidden="1" customHeight="1" outlineLevel="1" x14ac:dyDescent="0.25">
      <c r="A37" s="149">
        <v>27</v>
      </c>
      <c r="B37" s="103" t="s">
        <v>310</v>
      </c>
      <c r="C37" s="104"/>
      <c r="D37" s="112">
        <v>1.3</v>
      </c>
      <c r="E37" s="115">
        <v>1.25</v>
      </c>
      <c r="F37" s="112">
        <v>1.3</v>
      </c>
      <c r="G37" s="116">
        <v>1.3</v>
      </c>
      <c r="H37" s="112">
        <v>1.3</v>
      </c>
      <c r="I37" s="116">
        <v>1.35</v>
      </c>
      <c r="J37" s="112">
        <v>1.3</v>
      </c>
      <c r="K37" s="116">
        <v>1.35</v>
      </c>
      <c r="L37" s="112">
        <v>1.3</v>
      </c>
      <c r="M37" s="116">
        <v>1.35</v>
      </c>
      <c r="N37" s="112">
        <v>1.3</v>
      </c>
      <c r="O37" s="116">
        <v>1.35</v>
      </c>
      <c r="P37" s="112">
        <v>1.3</v>
      </c>
      <c r="Q37" s="116">
        <v>1.35</v>
      </c>
      <c r="R37" s="128">
        <v>1.3</v>
      </c>
      <c r="S37" s="108">
        <v>1.35</v>
      </c>
      <c r="T37" s="112">
        <v>1.3</v>
      </c>
      <c r="U37" s="116">
        <v>1.35</v>
      </c>
      <c r="V37" s="112">
        <v>1.3</v>
      </c>
      <c r="W37" s="116">
        <v>1.35</v>
      </c>
      <c r="X37" s="112"/>
      <c r="Y37" s="116"/>
      <c r="Z37" s="112"/>
      <c r="AA37" s="116"/>
      <c r="AB37" s="112"/>
      <c r="AC37" s="116"/>
      <c r="AD37" s="112"/>
      <c r="AE37" s="116"/>
      <c r="AF37" s="112"/>
      <c r="AG37" s="116"/>
      <c r="AH37" s="112"/>
      <c r="AI37" s="116"/>
      <c r="AJ37" s="112"/>
      <c r="AK37" s="116"/>
      <c r="AL37" s="112"/>
      <c r="AM37" s="116"/>
      <c r="AN37" s="112"/>
      <c r="AO37" s="116"/>
      <c r="AP37" s="112"/>
      <c r="AQ37" s="116"/>
      <c r="AR37" s="112"/>
      <c r="AS37" s="116"/>
      <c r="AT37" s="112"/>
      <c r="AU37" s="116"/>
      <c r="AV37" s="112"/>
      <c r="AW37" s="116"/>
      <c r="AX37" s="112"/>
      <c r="AY37" s="116"/>
      <c r="AZ37" s="112"/>
      <c r="BA37" s="116"/>
      <c r="BB37" s="112"/>
      <c r="BC37" s="116"/>
      <c r="BD37" s="112"/>
      <c r="BE37" s="116"/>
      <c r="BF37" s="112"/>
      <c r="BG37" s="116"/>
      <c r="BH37" s="112"/>
      <c r="BI37" s="116"/>
      <c r="BJ37" s="112"/>
      <c r="BK37" s="117"/>
      <c r="BL37" s="112"/>
      <c r="BM37" s="117"/>
      <c r="BN37" s="126"/>
      <c r="BO37" s="112"/>
      <c r="BP37" s="117"/>
      <c r="BQ37" s="126"/>
      <c r="BR37" s="112"/>
      <c r="BS37" s="117"/>
      <c r="BT37" s="126"/>
      <c r="BU37" s="95"/>
    </row>
    <row r="38" spans="1:74" s="84" customFormat="1" ht="13.7" customHeight="1" collapsed="1" x14ac:dyDescent="0.25">
      <c r="A38" s="102">
        <v>28</v>
      </c>
      <c r="B38" s="113" t="s">
        <v>30</v>
      </c>
      <c r="C38" s="114"/>
      <c r="D38" s="112">
        <v>1.3</v>
      </c>
      <c r="E38" s="115">
        <v>1.2</v>
      </c>
      <c r="F38" s="112">
        <v>1.3</v>
      </c>
      <c r="G38" s="116">
        <v>1.2</v>
      </c>
      <c r="H38" s="112">
        <v>1.3</v>
      </c>
      <c r="I38" s="116">
        <v>1.2</v>
      </c>
      <c r="J38" s="112">
        <v>1.3</v>
      </c>
      <c r="K38" s="116">
        <v>1.2</v>
      </c>
      <c r="L38" s="112">
        <v>1.3</v>
      </c>
      <c r="M38" s="116">
        <v>1.2</v>
      </c>
      <c r="N38" s="112">
        <v>1.3</v>
      </c>
      <c r="O38" s="116">
        <v>1.2</v>
      </c>
      <c r="P38" s="112">
        <v>1.3</v>
      </c>
      <c r="Q38" s="116">
        <v>1.2</v>
      </c>
      <c r="R38" s="128">
        <v>1.3</v>
      </c>
      <c r="S38" s="123">
        <v>1.3</v>
      </c>
      <c r="T38" s="112">
        <v>1.3</v>
      </c>
      <c r="U38" s="116">
        <v>1.3</v>
      </c>
      <c r="V38" s="112">
        <v>1.3</v>
      </c>
      <c r="W38" s="116">
        <v>1.3</v>
      </c>
      <c r="X38" s="112">
        <v>1.3</v>
      </c>
      <c r="Y38" s="116">
        <v>1.3</v>
      </c>
      <c r="Z38" s="112">
        <v>1.3</v>
      </c>
      <c r="AA38" s="116">
        <v>1.3</v>
      </c>
      <c r="AB38" s="112">
        <v>1.3</v>
      </c>
      <c r="AC38" s="116">
        <v>1.3</v>
      </c>
      <c r="AD38" s="112">
        <v>1.3</v>
      </c>
      <c r="AE38" s="116">
        <v>1.3</v>
      </c>
      <c r="AF38" s="112">
        <v>1.3</v>
      </c>
      <c r="AG38" s="116">
        <v>1.3</v>
      </c>
      <c r="AH38" s="112">
        <v>1.3</v>
      </c>
      <c r="AI38" s="116">
        <v>1.3</v>
      </c>
      <c r="AJ38" s="112">
        <v>1.3</v>
      </c>
      <c r="AK38" s="116">
        <v>1.3</v>
      </c>
      <c r="AL38" s="112">
        <v>1.3</v>
      </c>
      <c r="AM38" s="116">
        <v>1.3</v>
      </c>
      <c r="AN38" s="112">
        <v>1.3</v>
      </c>
      <c r="AO38" s="116">
        <v>1.3</v>
      </c>
      <c r="AP38" s="112">
        <v>1.3</v>
      </c>
      <c r="AQ38" s="116">
        <v>1.4</v>
      </c>
      <c r="AR38" s="112">
        <v>1.3</v>
      </c>
      <c r="AS38" s="116">
        <v>1.4</v>
      </c>
      <c r="AT38" s="112">
        <v>1.3</v>
      </c>
      <c r="AU38" s="116">
        <v>1.4</v>
      </c>
      <c r="AV38" s="112">
        <v>1.3</v>
      </c>
      <c r="AW38" s="116">
        <v>1.4</v>
      </c>
      <c r="AX38" s="112">
        <v>1.3</v>
      </c>
      <c r="AY38" s="116">
        <v>1.4</v>
      </c>
      <c r="AZ38" s="112">
        <v>1.3</v>
      </c>
      <c r="BA38" s="116">
        <v>1.4</v>
      </c>
      <c r="BB38" s="112">
        <v>1.3</v>
      </c>
      <c r="BC38" s="116">
        <v>1.4</v>
      </c>
      <c r="BD38" s="112">
        <v>1.3</v>
      </c>
      <c r="BE38" s="116">
        <v>1.4</v>
      </c>
      <c r="BF38" s="112">
        <v>1.3</v>
      </c>
      <c r="BG38" s="116">
        <v>1.4</v>
      </c>
      <c r="BH38" s="112">
        <v>1.3</v>
      </c>
      <c r="BI38" s="116">
        <v>1.4</v>
      </c>
      <c r="BJ38" s="112">
        <v>1.3</v>
      </c>
      <c r="BK38" s="117">
        <v>1.4</v>
      </c>
      <c r="BL38" s="112">
        <v>1.3</v>
      </c>
      <c r="BM38" s="117">
        <v>1.43</v>
      </c>
      <c r="BN38" s="126">
        <f t="shared" si="0"/>
        <v>1.085</v>
      </c>
      <c r="BO38" s="112">
        <v>1.1499999999999999</v>
      </c>
      <c r="BP38" s="117">
        <v>1.43</v>
      </c>
      <c r="BQ38" s="126">
        <f>+BO38-(BP38-1)/2</f>
        <v>0.93499999999999994</v>
      </c>
      <c r="BR38" s="112">
        <v>1</v>
      </c>
      <c r="BS38" s="117">
        <v>1.46</v>
      </c>
      <c r="BT38" s="126">
        <f>+BR38-(BS38-1)/2</f>
        <v>0.77</v>
      </c>
      <c r="BU38" s="95"/>
    </row>
    <row r="39" spans="1:74" s="84" customFormat="1" ht="13.15" hidden="1" customHeight="1" outlineLevel="1" x14ac:dyDescent="0.25">
      <c r="A39" s="102">
        <v>29</v>
      </c>
      <c r="B39" s="113" t="s">
        <v>31</v>
      </c>
      <c r="C39" s="114"/>
      <c r="D39" s="112">
        <v>1.5</v>
      </c>
      <c r="E39" s="115">
        <v>1</v>
      </c>
      <c r="F39" s="112">
        <v>1.5</v>
      </c>
      <c r="G39" s="116">
        <v>1</v>
      </c>
      <c r="H39" s="112">
        <v>1.5</v>
      </c>
      <c r="I39" s="116">
        <v>1</v>
      </c>
      <c r="J39" s="112">
        <v>1.5</v>
      </c>
      <c r="K39" s="116">
        <v>1.1000000000000001</v>
      </c>
      <c r="L39" s="112">
        <v>1.5</v>
      </c>
      <c r="M39" s="116">
        <v>1.1000000000000001</v>
      </c>
      <c r="N39" s="112">
        <v>1.1000000000000001</v>
      </c>
      <c r="O39" s="116">
        <v>1.1000000000000001</v>
      </c>
      <c r="P39" s="112">
        <v>1.1000000000000001</v>
      </c>
      <c r="Q39" s="116">
        <v>1.1000000000000001</v>
      </c>
      <c r="R39" s="128">
        <v>1.1000000000000001</v>
      </c>
      <c r="S39" s="108">
        <v>1.1000000000000001</v>
      </c>
      <c r="T39" s="112">
        <v>1.1000000000000001</v>
      </c>
      <c r="U39" s="116">
        <v>1.1000000000000001</v>
      </c>
      <c r="V39" s="112">
        <v>1.1000000000000001</v>
      </c>
      <c r="W39" s="116">
        <v>1.1000000000000001</v>
      </c>
      <c r="X39" s="112">
        <v>1.1000000000000001</v>
      </c>
      <c r="Y39" s="116">
        <v>1.1000000000000001</v>
      </c>
      <c r="Z39" s="112">
        <v>1.1000000000000001</v>
      </c>
      <c r="AA39" s="116">
        <v>1.1000000000000001</v>
      </c>
      <c r="AB39" s="112">
        <v>1.1000000000000001</v>
      </c>
      <c r="AC39" s="116">
        <v>1.1000000000000001</v>
      </c>
      <c r="AD39" s="112">
        <v>1.1000000000000001</v>
      </c>
      <c r="AE39" s="116">
        <v>1.1000000000000001</v>
      </c>
      <c r="AF39" s="112">
        <v>1.1000000000000001</v>
      </c>
      <c r="AG39" s="116">
        <v>1.1000000000000001</v>
      </c>
      <c r="AH39" s="112">
        <v>1.1000000000000001</v>
      </c>
      <c r="AI39" s="116">
        <v>1.3</v>
      </c>
      <c r="AJ39" s="112">
        <v>1.1000000000000001</v>
      </c>
      <c r="AK39" s="116">
        <v>1.3</v>
      </c>
      <c r="AL39" s="112">
        <v>1.1000000000000001</v>
      </c>
      <c r="AM39" s="116">
        <v>1.6</v>
      </c>
      <c r="AN39" s="112">
        <v>1.1000000000000001</v>
      </c>
      <c r="AO39" s="116">
        <v>1.6</v>
      </c>
      <c r="AP39" s="112">
        <v>1.1000000000000001</v>
      </c>
      <c r="AQ39" s="116">
        <v>1.6</v>
      </c>
      <c r="AR39" s="112">
        <v>1.1000000000000001</v>
      </c>
      <c r="AS39" s="116">
        <v>1.6</v>
      </c>
      <c r="AT39" s="112"/>
      <c r="AU39" s="116"/>
      <c r="AV39" s="112"/>
      <c r="AW39" s="116"/>
      <c r="AX39" s="112"/>
      <c r="AY39" s="116"/>
      <c r="AZ39" s="112"/>
      <c r="BA39" s="116"/>
      <c r="BB39" s="112"/>
      <c r="BC39" s="116"/>
      <c r="BD39" s="112"/>
      <c r="BE39" s="116"/>
      <c r="BF39" s="112"/>
      <c r="BG39" s="116"/>
      <c r="BH39" s="112"/>
      <c r="BI39" s="116"/>
      <c r="BJ39" s="112"/>
      <c r="BK39" s="117"/>
      <c r="BL39" s="112"/>
      <c r="BM39" s="117"/>
      <c r="BN39" s="126"/>
      <c r="BO39" s="112"/>
      <c r="BP39" s="117"/>
      <c r="BQ39" s="126"/>
      <c r="BR39" s="112"/>
      <c r="BS39" s="117"/>
      <c r="BT39" s="126"/>
      <c r="BU39" s="95"/>
    </row>
    <row r="40" spans="1:74" s="84" customFormat="1" ht="13.15" hidden="1" customHeight="1" outlineLevel="1" x14ac:dyDescent="0.25">
      <c r="A40" s="102">
        <v>30</v>
      </c>
      <c r="B40" s="113" t="s">
        <v>32</v>
      </c>
      <c r="C40" s="114"/>
      <c r="D40" s="112">
        <v>1.2</v>
      </c>
      <c r="E40" s="115">
        <v>1.25</v>
      </c>
      <c r="F40" s="112">
        <v>1.25</v>
      </c>
      <c r="G40" s="116">
        <v>1.35</v>
      </c>
      <c r="H40" s="112">
        <v>1.25</v>
      </c>
      <c r="I40" s="116">
        <v>1.35</v>
      </c>
      <c r="J40" s="112">
        <v>1.25</v>
      </c>
      <c r="K40" s="116">
        <v>1.35</v>
      </c>
      <c r="L40" s="112">
        <v>1.25</v>
      </c>
      <c r="M40" s="116">
        <v>1.35</v>
      </c>
      <c r="N40" s="112">
        <v>1.25</v>
      </c>
      <c r="O40" s="116">
        <v>1.35</v>
      </c>
      <c r="P40" s="112">
        <v>1.25</v>
      </c>
      <c r="Q40" s="116">
        <v>1.35</v>
      </c>
      <c r="R40" s="137">
        <v>1.35</v>
      </c>
      <c r="S40" s="108">
        <v>1.35</v>
      </c>
      <c r="T40" s="112">
        <v>1.35</v>
      </c>
      <c r="U40" s="116">
        <v>1.35</v>
      </c>
      <c r="V40" s="112">
        <v>1.35</v>
      </c>
      <c r="W40" s="116">
        <v>1.35</v>
      </c>
      <c r="X40" s="112">
        <v>1.35</v>
      </c>
      <c r="Y40" s="116">
        <v>1.35</v>
      </c>
      <c r="Z40" s="112">
        <v>1.35</v>
      </c>
      <c r="AA40" s="116">
        <v>1.35</v>
      </c>
      <c r="AB40" s="112">
        <v>1.35</v>
      </c>
      <c r="AC40" s="116">
        <v>1.35</v>
      </c>
      <c r="AD40" s="112">
        <v>1.3</v>
      </c>
      <c r="AE40" s="116">
        <v>1.35</v>
      </c>
      <c r="AF40" s="112">
        <v>1.3</v>
      </c>
      <c r="AG40" s="116">
        <v>1.35</v>
      </c>
      <c r="AH40" s="112">
        <v>1.3</v>
      </c>
      <c r="AI40" s="116">
        <v>1.35</v>
      </c>
      <c r="AJ40" s="112"/>
      <c r="AK40" s="116"/>
      <c r="AL40" s="112"/>
      <c r="AM40" s="116"/>
      <c r="AN40" s="112"/>
      <c r="AO40" s="116"/>
      <c r="AP40" s="112"/>
      <c r="AQ40" s="116"/>
      <c r="AR40" s="112"/>
      <c r="AS40" s="116"/>
      <c r="AT40" s="112"/>
      <c r="AU40" s="116"/>
      <c r="AV40" s="112"/>
      <c r="AW40" s="116"/>
      <c r="AX40" s="112"/>
      <c r="AY40" s="116"/>
      <c r="AZ40" s="112"/>
      <c r="BA40" s="116"/>
      <c r="BB40" s="112"/>
      <c r="BC40" s="116"/>
      <c r="BD40" s="112"/>
      <c r="BE40" s="116"/>
      <c r="BF40" s="112"/>
      <c r="BG40" s="116"/>
      <c r="BH40" s="112"/>
      <c r="BI40" s="116"/>
      <c r="BJ40" s="112"/>
      <c r="BK40" s="117"/>
      <c r="BL40" s="112"/>
      <c r="BM40" s="117"/>
      <c r="BN40" s="126"/>
      <c r="BO40" s="112"/>
      <c r="BP40" s="117"/>
      <c r="BQ40" s="126"/>
      <c r="BR40" s="112"/>
      <c r="BS40" s="117"/>
      <c r="BT40" s="126"/>
      <c r="BU40" s="95"/>
    </row>
    <row r="41" spans="1:74" s="84" customFormat="1" ht="13.7" customHeight="1" collapsed="1" x14ac:dyDescent="0.25">
      <c r="A41" s="102">
        <v>30</v>
      </c>
      <c r="B41" s="113" t="s">
        <v>33</v>
      </c>
      <c r="C41" s="114"/>
      <c r="D41" s="112"/>
      <c r="E41" s="115"/>
      <c r="F41" s="112"/>
      <c r="G41" s="116"/>
      <c r="H41" s="112"/>
      <c r="I41" s="116"/>
      <c r="J41" s="112"/>
      <c r="K41" s="116"/>
      <c r="L41" s="112"/>
      <c r="M41" s="116"/>
      <c r="N41" s="112"/>
      <c r="O41" s="116"/>
      <c r="P41" s="112"/>
      <c r="Q41" s="116"/>
      <c r="R41" s="137"/>
      <c r="S41" s="108"/>
      <c r="T41" s="112"/>
      <c r="U41" s="116"/>
      <c r="V41" s="112"/>
      <c r="W41" s="116"/>
      <c r="X41" s="112"/>
      <c r="Y41" s="116"/>
      <c r="Z41" s="112"/>
      <c r="AA41" s="116"/>
      <c r="AB41" s="112"/>
      <c r="AC41" s="116"/>
      <c r="AD41" s="112"/>
      <c r="AE41" s="116"/>
      <c r="AF41" s="112"/>
      <c r="AG41" s="116"/>
      <c r="AH41" s="112"/>
      <c r="AI41" s="116"/>
      <c r="AJ41" s="152">
        <v>1.25</v>
      </c>
      <c r="AK41" s="153">
        <v>1.4</v>
      </c>
      <c r="AL41" s="112">
        <v>1.25</v>
      </c>
      <c r="AM41" s="116">
        <v>1.4</v>
      </c>
      <c r="AN41" s="112">
        <v>1.25</v>
      </c>
      <c r="AO41" s="116">
        <v>1.4</v>
      </c>
      <c r="AP41" s="112">
        <v>1.1499999999999999</v>
      </c>
      <c r="AQ41" s="116">
        <v>1.4</v>
      </c>
      <c r="AR41" s="112">
        <v>1.1499999999999999</v>
      </c>
      <c r="AS41" s="116">
        <v>1.4</v>
      </c>
      <c r="AT41" s="112">
        <v>1.1499999999999999</v>
      </c>
      <c r="AU41" s="116">
        <v>1.4</v>
      </c>
      <c r="AV41" s="112">
        <v>1.1499999999999999</v>
      </c>
      <c r="AW41" s="116">
        <v>1.4</v>
      </c>
      <c r="AX41" s="112">
        <v>1.1499999999999999</v>
      </c>
      <c r="AY41" s="116">
        <v>1.4</v>
      </c>
      <c r="AZ41" s="112">
        <v>1.1499999999999999</v>
      </c>
      <c r="BA41" s="116">
        <v>1.4</v>
      </c>
      <c r="BB41" s="112">
        <v>1.1499999999999999</v>
      </c>
      <c r="BC41" s="116">
        <v>1.4</v>
      </c>
      <c r="BD41" s="112">
        <v>1.1499999999999999</v>
      </c>
      <c r="BE41" s="116">
        <v>1.4</v>
      </c>
      <c r="BF41" s="112">
        <v>1.1499999999999999</v>
      </c>
      <c r="BG41" s="116">
        <v>1.4</v>
      </c>
      <c r="BH41" s="112">
        <v>1.1499999999999999</v>
      </c>
      <c r="BI41" s="116">
        <v>1.4</v>
      </c>
      <c r="BJ41" s="112">
        <v>1.1499999999999999</v>
      </c>
      <c r="BK41" s="117">
        <v>1.4</v>
      </c>
      <c r="BL41" s="112">
        <v>1.1499999999999999</v>
      </c>
      <c r="BM41" s="117">
        <v>1.4</v>
      </c>
      <c r="BN41" s="126">
        <f t="shared" si="0"/>
        <v>0.95</v>
      </c>
      <c r="BO41" s="112">
        <v>1.1499999999999999</v>
      </c>
      <c r="BP41" s="117">
        <v>1.4</v>
      </c>
      <c r="BQ41" s="126">
        <f>+BO41-(BP41-1)/2</f>
        <v>0.95</v>
      </c>
      <c r="BR41" s="112">
        <v>1.1499999999999999</v>
      </c>
      <c r="BS41" s="117">
        <v>1.4</v>
      </c>
      <c r="BT41" s="126">
        <f>+BR41-(BS41-1)/2</f>
        <v>0.95</v>
      </c>
      <c r="BU41" s="95"/>
    </row>
    <row r="42" spans="1:74" s="124" customFormat="1" x14ac:dyDescent="0.25">
      <c r="A42" s="119">
        <v>31</v>
      </c>
      <c r="B42" s="113" t="s">
        <v>311</v>
      </c>
      <c r="C42" s="114"/>
      <c r="D42" s="112">
        <v>1.3</v>
      </c>
      <c r="E42" s="115">
        <v>1.2</v>
      </c>
      <c r="F42" s="112">
        <v>1.3</v>
      </c>
      <c r="G42" s="116">
        <v>1.3</v>
      </c>
      <c r="H42" s="112">
        <v>1.3</v>
      </c>
      <c r="I42" s="116">
        <v>1.3</v>
      </c>
      <c r="J42" s="112">
        <v>1.3</v>
      </c>
      <c r="K42" s="116">
        <v>1.3</v>
      </c>
      <c r="L42" s="112">
        <v>1.3</v>
      </c>
      <c r="M42" s="116">
        <v>1.3</v>
      </c>
      <c r="N42" s="112">
        <v>1.3</v>
      </c>
      <c r="O42" s="116">
        <v>1.3</v>
      </c>
      <c r="P42" s="112">
        <v>1.3</v>
      </c>
      <c r="Q42" s="116">
        <v>1.3</v>
      </c>
      <c r="R42" s="132">
        <v>1.3</v>
      </c>
      <c r="S42" s="133">
        <v>1.3</v>
      </c>
      <c r="T42" s="112">
        <v>1.3</v>
      </c>
      <c r="U42" s="116">
        <v>1.3</v>
      </c>
      <c r="V42" s="112">
        <v>1.3</v>
      </c>
      <c r="W42" s="116">
        <v>1.3</v>
      </c>
      <c r="X42" s="112">
        <v>1.3</v>
      </c>
      <c r="Y42" s="116">
        <v>1.3</v>
      </c>
      <c r="Z42" s="112">
        <v>1.3</v>
      </c>
      <c r="AA42" s="116">
        <v>1.3</v>
      </c>
      <c r="AB42" s="112">
        <v>1.3</v>
      </c>
      <c r="AC42" s="116">
        <v>1.3</v>
      </c>
      <c r="AD42" s="112">
        <v>1.3</v>
      </c>
      <c r="AE42" s="116">
        <v>1.3</v>
      </c>
      <c r="AF42" s="112">
        <v>1.3</v>
      </c>
      <c r="AG42" s="116">
        <v>1.3</v>
      </c>
      <c r="AH42" s="112">
        <v>1.3</v>
      </c>
      <c r="AI42" s="116">
        <v>1.3</v>
      </c>
      <c r="AJ42" s="112">
        <v>1.3</v>
      </c>
      <c r="AK42" s="116">
        <v>1.3</v>
      </c>
      <c r="AL42" s="112">
        <v>1.3</v>
      </c>
      <c r="AM42" s="116">
        <v>1.3</v>
      </c>
      <c r="AN42" s="112">
        <v>1.3</v>
      </c>
      <c r="AO42" s="116">
        <v>1.3</v>
      </c>
      <c r="AP42" s="112">
        <v>1.3</v>
      </c>
      <c r="AQ42" s="116">
        <v>1.3</v>
      </c>
      <c r="AR42" s="112">
        <v>1.3</v>
      </c>
      <c r="AS42" s="116">
        <v>1.35</v>
      </c>
      <c r="AT42" s="112">
        <v>1.3</v>
      </c>
      <c r="AU42" s="116">
        <v>1.35</v>
      </c>
      <c r="AV42" s="112">
        <v>1.3</v>
      </c>
      <c r="AW42" s="116">
        <v>1.35</v>
      </c>
      <c r="AX42" s="112">
        <v>1.3</v>
      </c>
      <c r="AY42" s="116">
        <v>1.35</v>
      </c>
      <c r="AZ42" s="112">
        <v>1.3</v>
      </c>
      <c r="BA42" s="116">
        <v>1.35</v>
      </c>
      <c r="BB42" s="112">
        <v>1.3</v>
      </c>
      <c r="BC42" s="116">
        <v>1.35</v>
      </c>
      <c r="BD42" s="112">
        <v>1.3</v>
      </c>
      <c r="BE42" s="116">
        <v>1.35</v>
      </c>
      <c r="BF42" s="112">
        <v>1.3</v>
      </c>
      <c r="BG42" s="116">
        <v>1.35</v>
      </c>
      <c r="BH42" s="112">
        <v>1.2</v>
      </c>
      <c r="BI42" s="116">
        <v>1.35</v>
      </c>
      <c r="BJ42" s="112">
        <v>1.2</v>
      </c>
      <c r="BK42" s="117">
        <v>1.35</v>
      </c>
      <c r="BL42" s="112">
        <v>1.2</v>
      </c>
      <c r="BM42" s="117">
        <v>1.38</v>
      </c>
      <c r="BN42" s="126">
        <f t="shared" si="0"/>
        <v>1.01</v>
      </c>
      <c r="BO42" s="112">
        <v>1.2</v>
      </c>
      <c r="BP42" s="117">
        <v>1.38</v>
      </c>
      <c r="BQ42" s="126">
        <f>+BO42-(BP42-1)/2</f>
        <v>1.01</v>
      </c>
      <c r="BR42" s="112">
        <v>1.2</v>
      </c>
      <c r="BS42" s="117">
        <v>1.38</v>
      </c>
      <c r="BT42" s="126">
        <f>+BR42-(BS42-1)/2</f>
        <v>1.01</v>
      </c>
      <c r="BU42" s="95"/>
    </row>
    <row r="43" spans="1:74" s="84" customFormat="1" ht="14.25" customHeight="1" collapsed="1" x14ac:dyDescent="0.25">
      <c r="A43" s="241"/>
      <c r="B43" s="242" t="s">
        <v>34</v>
      </c>
      <c r="C43" s="24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5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8"/>
      <c r="BO43" s="247"/>
      <c r="BP43" s="247"/>
      <c r="BQ43" s="248"/>
      <c r="BR43" s="247"/>
      <c r="BS43" s="247"/>
      <c r="BT43" s="248"/>
      <c r="BU43" s="95"/>
    </row>
    <row r="44" spans="1:74" s="84" customFormat="1" ht="13.15" hidden="1" customHeight="1" outlineLevel="1" x14ac:dyDescent="0.25">
      <c r="A44" s="102">
        <v>32</v>
      </c>
      <c r="B44" s="113" t="s">
        <v>35</v>
      </c>
      <c r="C44" s="114"/>
      <c r="D44" s="112">
        <v>1.4</v>
      </c>
      <c r="E44" s="115">
        <v>1.25</v>
      </c>
      <c r="F44" s="112">
        <v>1.4</v>
      </c>
      <c r="G44" s="116">
        <v>1.25</v>
      </c>
      <c r="H44" s="112">
        <v>1.4</v>
      </c>
      <c r="I44" s="116">
        <v>1.3</v>
      </c>
      <c r="J44" s="112">
        <v>1.4</v>
      </c>
      <c r="K44" s="116">
        <v>1.35</v>
      </c>
      <c r="L44" s="112">
        <v>1.4</v>
      </c>
      <c r="M44" s="116">
        <v>1.4</v>
      </c>
      <c r="N44" s="112">
        <v>1.4</v>
      </c>
      <c r="O44" s="116">
        <v>1.4</v>
      </c>
      <c r="P44" s="112">
        <v>1.4</v>
      </c>
      <c r="Q44" s="116">
        <v>1.4</v>
      </c>
      <c r="R44" s="128">
        <v>1.4</v>
      </c>
      <c r="S44" s="123">
        <v>1.5</v>
      </c>
      <c r="T44" s="112">
        <v>1.4</v>
      </c>
      <c r="U44" s="116">
        <v>1.5</v>
      </c>
      <c r="V44" s="112">
        <v>1.4</v>
      </c>
      <c r="W44" s="116">
        <v>1.5</v>
      </c>
      <c r="X44" s="112">
        <v>1.4</v>
      </c>
      <c r="Y44" s="116">
        <v>1.5</v>
      </c>
      <c r="Z44" s="112">
        <v>1.3</v>
      </c>
      <c r="AA44" s="116">
        <v>1.5</v>
      </c>
      <c r="AB44" s="112">
        <v>1.3</v>
      </c>
      <c r="AC44" s="116">
        <v>1.6</v>
      </c>
      <c r="AD44" s="112">
        <v>1.2</v>
      </c>
      <c r="AE44" s="116">
        <v>1.6</v>
      </c>
      <c r="AF44" s="112">
        <v>1.2</v>
      </c>
      <c r="AG44" s="116">
        <v>1.6</v>
      </c>
      <c r="AH44" s="112">
        <v>1.2</v>
      </c>
      <c r="AI44" s="116">
        <v>1.6</v>
      </c>
      <c r="AJ44" s="112">
        <v>1.2</v>
      </c>
      <c r="AK44" s="116">
        <v>1.6</v>
      </c>
      <c r="AL44" s="112">
        <v>1.2</v>
      </c>
      <c r="AM44" s="116">
        <v>1.7</v>
      </c>
      <c r="AN44" s="112">
        <v>1.2</v>
      </c>
      <c r="AO44" s="116">
        <v>1.7</v>
      </c>
      <c r="AP44" s="112">
        <v>1.2</v>
      </c>
      <c r="AQ44" s="116">
        <v>1.7</v>
      </c>
      <c r="AR44" s="112"/>
      <c r="AS44" s="116"/>
      <c r="AT44" s="112"/>
      <c r="AU44" s="116"/>
      <c r="AV44" s="112"/>
      <c r="AW44" s="116"/>
      <c r="AX44" s="112"/>
      <c r="AY44" s="116"/>
      <c r="AZ44" s="112"/>
      <c r="BA44" s="116"/>
      <c r="BB44" s="112"/>
      <c r="BC44" s="116"/>
      <c r="BD44" s="112"/>
      <c r="BE44" s="116"/>
      <c r="BF44" s="112"/>
      <c r="BG44" s="116"/>
      <c r="BH44" s="112"/>
      <c r="BI44" s="116"/>
      <c r="BJ44" s="112"/>
      <c r="BK44" s="117"/>
      <c r="BL44" s="112"/>
      <c r="BM44" s="117"/>
      <c r="BN44" s="126"/>
      <c r="BO44" s="112"/>
      <c r="BP44" s="117"/>
      <c r="BQ44" s="126"/>
      <c r="BR44" s="112"/>
      <c r="BS44" s="117"/>
      <c r="BT44" s="126"/>
      <c r="BU44" s="95"/>
    </row>
    <row r="45" spans="1:74" s="84" customFormat="1" collapsed="1" x14ac:dyDescent="0.25">
      <c r="A45" s="102">
        <v>33</v>
      </c>
      <c r="B45" s="113" t="s">
        <v>36</v>
      </c>
      <c r="C45" s="114"/>
      <c r="D45" s="112">
        <v>1.1000000000000001</v>
      </c>
      <c r="E45" s="115">
        <v>1.4</v>
      </c>
      <c r="F45" s="112">
        <v>1.1000000000000001</v>
      </c>
      <c r="G45" s="116">
        <v>1.45</v>
      </c>
      <c r="H45" s="112">
        <v>1.1000000000000001</v>
      </c>
      <c r="I45" s="116">
        <v>1.5</v>
      </c>
      <c r="J45" s="112">
        <v>1.1000000000000001</v>
      </c>
      <c r="K45" s="116">
        <v>1.5</v>
      </c>
      <c r="L45" s="112">
        <v>1.1000000000000001</v>
      </c>
      <c r="M45" s="116">
        <v>1.5</v>
      </c>
      <c r="N45" s="112">
        <v>1.1000000000000001</v>
      </c>
      <c r="O45" s="116">
        <v>1.5</v>
      </c>
      <c r="P45" s="112">
        <v>1.1000000000000001</v>
      </c>
      <c r="Q45" s="116">
        <v>1.5</v>
      </c>
      <c r="R45" s="128">
        <v>1.1000000000000001</v>
      </c>
      <c r="S45" s="108">
        <v>1.5</v>
      </c>
      <c r="T45" s="112">
        <v>1.1000000000000001</v>
      </c>
      <c r="U45" s="116">
        <v>1.5</v>
      </c>
      <c r="V45" s="112">
        <v>1.1000000000000001</v>
      </c>
      <c r="W45" s="116">
        <v>1.5</v>
      </c>
      <c r="X45" s="112">
        <v>1.1000000000000001</v>
      </c>
      <c r="Y45" s="116">
        <v>1.5</v>
      </c>
      <c r="Z45" s="112">
        <v>1.1000000000000001</v>
      </c>
      <c r="AA45" s="116">
        <v>1.5</v>
      </c>
      <c r="AB45" s="112">
        <v>1.1000000000000001</v>
      </c>
      <c r="AC45" s="116">
        <v>1.5</v>
      </c>
      <c r="AD45" s="112">
        <v>1.1000000000000001</v>
      </c>
      <c r="AE45" s="116">
        <v>1.5</v>
      </c>
      <c r="AF45" s="112">
        <v>1.1000000000000001</v>
      </c>
      <c r="AG45" s="116">
        <v>1.6</v>
      </c>
      <c r="AH45" s="112">
        <v>1.1000000000000001</v>
      </c>
      <c r="AI45" s="116">
        <v>1.6</v>
      </c>
      <c r="AJ45" s="112">
        <v>1.1000000000000001</v>
      </c>
      <c r="AK45" s="116">
        <v>1.7</v>
      </c>
      <c r="AL45" s="112">
        <v>1.1000000000000001</v>
      </c>
      <c r="AM45" s="116">
        <v>1.7</v>
      </c>
      <c r="AN45" s="112">
        <v>1.1000000000000001</v>
      </c>
      <c r="AO45" s="116">
        <v>1.7</v>
      </c>
      <c r="AP45" s="112">
        <v>1.1000000000000001</v>
      </c>
      <c r="AQ45" s="116">
        <v>1.7</v>
      </c>
      <c r="AR45" s="112">
        <v>1.1000000000000001</v>
      </c>
      <c r="AS45" s="116">
        <v>1.7</v>
      </c>
      <c r="AT45" s="112">
        <v>1.05</v>
      </c>
      <c r="AU45" s="116">
        <v>1.7</v>
      </c>
      <c r="AV45" s="112">
        <v>1.05</v>
      </c>
      <c r="AW45" s="116">
        <v>1.7</v>
      </c>
      <c r="AX45" s="112">
        <v>1.05</v>
      </c>
      <c r="AY45" s="116">
        <v>1.7</v>
      </c>
      <c r="AZ45" s="112">
        <v>1.05</v>
      </c>
      <c r="BA45" s="116">
        <v>1.7</v>
      </c>
      <c r="BB45" s="112">
        <v>1.05</v>
      </c>
      <c r="BC45" s="116">
        <v>1.7</v>
      </c>
      <c r="BD45" s="112">
        <v>1.05</v>
      </c>
      <c r="BE45" s="116">
        <v>1.7</v>
      </c>
      <c r="BF45" s="112">
        <v>1.05</v>
      </c>
      <c r="BG45" s="116">
        <v>1.7</v>
      </c>
      <c r="BH45" s="112">
        <v>1.05</v>
      </c>
      <c r="BI45" s="116">
        <v>1.7</v>
      </c>
      <c r="BJ45" s="112">
        <v>1</v>
      </c>
      <c r="BK45" s="117">
        <v>1.7</v>
      </c>
      <c r="BL45" s="112">
        <v>1</v>
      </c>
      <c r="BM45" s="117">
        <v>1.73</v>
      </c>
      <c r="BN45" s="126">
        <f t="shared" si="0"/>
        <v>0.63500000000000001</v>
      </c>
      <c r="BO45" s="112">
        <v>1</v>
      </c>
      <c r="BP45" s="117">
        <v>1.73</v>
      </c>
      <c r="BQ45" s="126">
        <f>+BO45-(BP45-1)/2</f>
        <v>0.63500000000000001</v>
      </c>
      <c r="BR45" s="112">
        <v>1</v>
      </c>
      <c r="BS45" s="117">
        <v>1.76</v>
      </c>
      <c r="BT45" s="126">
        <f>+BR45-(BS45-1)/2</f>
        <v>0.62</v>
      </c>
      <c r="BU45" s="95"/>
    </row>
    <row r="46" spans="1:74" s="84" customFormat="1" x14ac:dyDescent="0.25">
      <c r="A46" s="102">
        <v>35</v>
      </c>
      <c r="B46" s="113" t="s">
        <v>37</v>
      </c>
      <c r="C46" s="114"/>
      <c r="D46" s="112">
        <v>1.3</v>
      </c>
      <c r="E46" s="115">
        <v>1.2</v>
      </c>
      <c r="F46" s="112">
        <v>1.3</v>
      </c>
      <c r="G46" s="116">
        <v>1.2</v>
      </c>
      <c r="H46" s="112">
        <v>1.3</v>
      </c>
      <c r="I46" s="116">
        <v>1.2</v>
      </c>
      <c r="J46" s="112">
        <v>1.3</v>
      </c>
      <c r="K46" s="116">
        <v>1.2</v>
      </c>
      <c r="L46" s="112">
        <v>1.3</v>
      </c>
      <c r="M46" s="116">
        <v>1.2</v>
      </c>
      <c r="N46" s="112">
        <v>1.3</v>
      </c>
      <c r="O46" s="116">
        <v>1.2</v>
      </c>
      <c r="P46" s="112">
        <v>1.3</v>
      </c>
      <c r="Q46" s="116">
        <v>1.2</v>
      </c>
      <c r="R46" s="128">
        <v>1.3</v>
      </c>
      <c r="S46" s="108">
        <v>1.2</v>
      </c>
      <c r="T46" s="112">
        <v>1.3</v>
      </c>
      <c r="U46" s="116">
        <v>1.2</v>
      </c>
      <c r="V46" s="112">
        <v>1.3</v>
      </c>
      <c r="W46" s="116">
        <v>1.2</v>
      </c>
      <c r="X46" s="112">
        <v>1.3</v>
      </c>
      <c r="Y46" s="116">
        <v>1.2</v>
      </c>
      <c r="Z46" s="112">
        <v>1.3</v>
      </c>
      <c r="AA46" s="116">
        <v>1.2</v>
      </c>
      <c r="AB46" s="112">
        <v>1.3</v>
      </c>
      <c r="AC46" s="116">
        <v>1.2</v>
      </c>
      <c r="AD46" s="112">
        <v>1.3</v>
      </c>
      <c r="AE46" s="116">
        <v>1.2</v>
      </c>
      <c r="AF46" s="112">
        <v>1.3</v>
      </c>
      <c r="AG46" s="116">
        <v>1.2</v>
      </c>
      <c r="AH46" s="112">
        <v>1.3</v>
      </c>
      <c r="AI46" s="116">
        <v>1.2</v>
      </c>
      <c r="AJ46" s="112">
        <v>1.3</v>
      </c>
      <c r="AK46" s="116">
        <v>1.2</v>
      </c>
      <c r="AL46" s="112">
        <v>1.3</v>
      </c>
      <c r="AM46" s="116">
        <v>1.2</v>
      </c>
      <c r="AN46" s="112">
        <v>1.3</v>
      </c>
      <c r="AO46" s="116">
        <v>1.2</v>
      </c>
      <c r="AP46" s="112">
        <v>1.3</v>
      </c>
      <c r="AQ46" s="116">
        <v>1.2</v>
      </c>
      <c r="AR46" s="112">
        <v>1.3</v>
      </c>
      <c r="AS46" s="116">
        <v>1.2</v>
      </c>
      <c r="AT46" s="112">
        <v>1.3</v>
      </c>
      <c r="AU46" s="116">
        <v>1.2</v>
      </c>
      <c r="AV46" s="112">
        <v>1.3</v>
      </c>
      <c r="AW46" s="116">
        <v>1.2</v>
      </c>
      <c r="AX46" s="112">
        <v>1.3</v>
      </c>
      <c r="AY46" s="116">
        <v>1.2</v>
      </c>
      <c r="AZ46" s="112">
        <v>1.3</v>
      </c>
      <c r="BA46" s="116">
        <v>1.2</v>
      </c>
      <c r="BB46" s="112">
        <v>1.3</v>
      </c>
      <c r="BC46" s="116">
        <v>1.2</v>
      </c>
      <c r="BD46" s="112">
        <v>1.3</v>
      </c>
      <c r="BE46" s="116">
        <v>1.2</v>
      </c>
      <c r="BF46" s="112">
        <v>1.3</v>
      </c>
      <c r="BG46" s="116">
        <v>1.3</v>
      </c>
      <c r="BH46" s="112">
        <v>1.3</v>
      </c>
      <c r="BI46" s="116">
        <v>1.3</v>
      </c>
      <c r="BJ46" s="112">
        <v>1.3</v>
      </c>
      <c r="BK46" s="117">
        <v>1.3</v>
      </c>
      <c r="BL46" s="112">
        <v>1.3</v>
      </c>
      <c r="BM46" s="117">
        <v>1.33</v>
      </c>
      <c r="BN46" s="126">
        <f t="shared" si="0"/>
        <v>1.135</v>
      </c>
      <c r="BO46" s="112">
        <v>1.3</v>
      </c>
      <c r="BP46" s="117">
        <v>1.33</v>
      </c>
      <c r="BQ46" s="126">
        <f>+BO46-(BP46-1)/2</f>
        <v>1.135</v>
      </c>
      <c r="BR46" s="112">
        <v>1.3</v>
      </c>
      <c r="BS46" s="117">
        <v>1.33</v>
      </c>
      <c r="BT46" s="126">
        <f>+BR46-(BS46-1)/2</f>
        <v>1.135</v>
      </c>
      <c r="BU46" s="95"/>
    </row>
    <row r="47" spans="1:74" s="84" customFormat="1" ht="13.15" hidden="1" customHeight="1" outlineLevel="1" x14ac:dyDescent="0.25">
      <c r="A47" s="102">
        <v>37</v>
      </c>
      <c r="B47" s="113" t="s">
        <v>38</v>
      </c>
      <c r="C47" s="114"/>
      <c r="D47" s="112">
        <v>1.4</v>
      </c>
      <c r="E47" s="115">
        <v>1.2</v>
      </c>
      <c r="F47" s="112">
        <v>1.4</v>
      </c>
      <c r="G47" s="116">
        <v>1.2</v>
      </c>
      <c r="H47" s="112">
        <v>1.4</v>
      </c>
      <c r="I47" s="116">
        <v>1.2</v>
      </c>
      <c r="J47" s="112">
        <v>1.4</v>
      </c>
      <c r="K47" s="116">
        <v>1.2</v>
      </c>
      <c r="L47" s="112">
        <v>1.4</v>
      </c>
      <c r="M47" s="116">
        <v>1.2</v>
      </c>
      <c r="N47" s="112">
        <v>1.4</v>
      </c>
      <c r="O47" s="116">
        <v>1.2</v>
      </c>
      <c r="P47" s="112">
        <v>1.4</v>
      </c>
      <c r="Q47" s="116">
        <v>1.2</v>
      </c>
      <c r="R47" s="128">
        <v>1.4</v>
      </c>
      <c r="S47" s="123">
        <v>1.3</v>
      </c>
      <c r="T47" s="112">
        <v>1.4</v>
      </c>
      <c r="U47" s="116">
        <v>1.3</v>
      </c>
      <c r="V47" s="112">
        <v>1.4</v>
      </c>
      <c r="W47" s="116">
        <v>1.3</v>
      </c>
      <c r="X47" s="112">
        <v>1.4</v>
      </c>
      <c r="Y47" s="116">
        <v>1.3</v>
      </c>
      <c r="Z47" s="112">
        <v>1.4</v>
      </c>
      <c r="AA47" s="116">
        <v>1.3</v>
      </c>
      <c r="AB47" s="112">
        <v>1.4</v>
      </c>
      <c r="AC47" s="116">
        <v>1.3</v>
      </c>
      <c r="AD47" s="112">
        <v>1.4</v>
      </c>
      <c r="AE47" s="116">
        <v>1.3</v>
      </c>
      <c r="AF47" s="112">
        <v>1.4</v>
      </c>
      <c r="AG47" s="116">
        <v>1.3</v>
      </c>
      <c r="AH47" s="112">
        <v>1.4</v>
      </c>
      <c r="AI47" s="116">
        <v>1.3</v>
      </c>
      <c r="AJ47" s="112">
        <v>1.4</v>
      </c>
      <c r="AK47" s="116">
        <v>1.3</v>
      </c>
      <c r="AL47" s="112">
        <v>1.4</v>
      </c>
      <c r="AM47" s="116">
        <v>1.3</v>
      </c>
      <c r="AN47" s="112">
        <v>1.4</v>
      </c>
      <c r="AO47" s="116">
        <v>1.3</v>
      </c>
      <c r="AP47" s="112">
        <v>1.4</v>
      </c>
      <c r="AQ47" s="116">
        <v>1.3</v>
      </c>
      <c r="AR47" s="112"/>
      <c r="AS47" s="116"/>
      <c r="AT47" s="112"/>
      <c r="AU47" s="116"/>
      <c r="AV47" s="112"/>
      <c r="AW47" s="116"/>
      <c r="AX47" s="112"/>
      <c r="AY47" s="116"/>
      <c r="AZ47" s="112"/>
      <c r="BA47" s="116"/>
      <c r="BB47" s="112"/>
      <c r="BC47" s="116"/>
      <c r="BD47" s="112"/>
      <c r="BE47" s="116"/>
      <c r="BF47" s="112"/>
      <c r="BG47" s="116"/>
      <c r="BH47" s="112"/>
      <c r="BI47" s="116"/>
      <c r="BJ47" s="112"/>
      <c r="BK47" s="117"/>
      <c r="BL47" s="112"/>
      <c r="BM47" s="117"/>
      <c r="BN47" s="126"/>
      <c r="BO47" s="112"/>
      <c r="BP47" s="117"/>
      <c r="BQ47" s="126"/>
      <c r="BR47" s="112"/>
      <c r="BS47" s="117"/>
      <c r="BT47" s="126"/>
      <c r="BU47" s="95"/>
    </row>
    <row r="48" spans="1:74" s="84" customFormat="1" collapsed="1" x14ac:dyDescent="0.25">
      <c r="A48" s="102">
        <v>38</v>
      </c>
      <c r="B48" s="113" t="s">
        <v>39</v>
      </c>
      <c r="C48" s="114"/>
      <c r="D48" s="112">
        <v>1.1000000000000001</v>
      </c>
      <c r="E48" s="115">
        <v>1.45</v>
      </c>
      <c r="F48" s="112">
        <v>1.1000000000000001</v>
      </c>
      <c r="G48" s="116">
        <v>1.45</v>
      </c>
      <c r="H48" s="112">
        <v>1.1000000000000001</v>
      </c>
      <c r="I48" s="116">
        <v>1.5</v>
      </c>
      <c r="J48" s="112">
        <v>1.1000000000000001</v>
      </c>
      <c r="K48" s="116">
        <v>1.5</v>
      </c>
      <c r="L48" s="112">
        <v>1.1000000000000001</v>
      </c>
      <c r="M48" s="116">
        <v>1.5</v>
      </c>
      <c r="N48" s="112">
        <v>1.1000000000000001</v>
      </c>
      <c r="O48" s="116">
        <v>1.5</v>
      </c>
      <c r="P48" s="112">
        <v>1.1000000000000001</v>
      </c>
      <c r="Q48" s="116">
        <v>1.5</v>
      </c>
      <c r="R48" s="128">
        <v>1.1000000000000001</v>
      </c>
      <c r="S48" s="108">
        <v>1.5</v>
      </c>
      <c r="T48" s="112">
        <v>1.1000000000000001</v>
      </c>
      <c r="U48" s="116">
        <v>1.5</v>
      </c>
      <c r="V48" s="112">
        <v>1.1000000000000001</v>
      </c>
      <c r="W48" s="116">
        <v>1.5</v>
      </c>
      <c r="X48" s="112">
        <v>1.1000000000000001</v>
      </c>
      <c r="Y48" s="116">
        <v>1.5</v>
      </c>
      <c r="Z48" s="112">
        <v>1.1000000000000001</v>
      </c>
      <c r="AA48" s="116">
        <v>1.5</v>
      </c>
      <c r="AB48" s="112">
        <v>1.1000000000000001</v>
      </c>
      <c r="AC48" s="116">
        <v>1.5</v>
      </c>
      <c r="AD48" s="112">
        <v>1.1000000000000001</v>
      </c>
      <c r="AE48" s="116">
        <v>1.6</v>
      </c>
      <c r="AF48" s="112">
        <v>1.1000000000000001</v>
      </c>
      <c r="AG48" s="116">
        <v>1.6</v>
      </c>
      <c r="AH48" s="112">
        <v>1.1000000000000001</v>
      </c>
      <c r="AI48" s="116">
        <v>1.6</v>
      </c>
      <c r="AJ48" s="112">
        <v>1.1000000000000001</v>
      </c>
      <c r="AK48" s="116">
        <v>1.7</v>
      </c>
      <c r="AL48" s="112">
        <v>1.1000000000000001</v>
      </c>
      <c r="AM48" s="116">
        <v>1.7</v>
      </c>
      <c r="AN48" s="112">
        <v>1.1000000000000001</v>
      </c>
      <c r="AO48" s="116">
        <v>1.7</v>
      </c>
      <c r="AP48" s="112">
        <v>1.1000000000000001</v>
      </c>
      <c r="AQ48" s="116">
        <v>1.7</v>
      </c>
      <c r="AR48" s="112">
        <v>1.1000000000000001</v>
      </c>
      <c r="AS48" s="116">
        <v>1.7</v>
      </c>
      <c r="AT48" s="112">
        <v>1.1000000000000001</v>
      </c>
      <c r="AU48" s="116">
        <v>1.7</v>
      </c>
      <c r="AV48" s="112">
        <v>1.1000000000000001</v>
      </c>
      <c r="AW48" s="116">
        <v>1.7</v>
      </c>
      <c r="AX48" s="112">
        <v>1.1000000000000001</v>
      </c>
      <c r="AY48" s="116">
        <v>1.7</v>
      </c>
      <c r="AZ48" s="112">
        <v>1.1000000000000001</v>
      </c>
      <c r="BA48" s="116">
        <v>1.7</v>
      </c>
      <c r="BB48" s="112">
        <v>1.1000000000000001</v>
      </c>
      <c r="BC48" s="116">
        <v>1.7</v>
      </c>
      <c r="BD48" s="112">
        <v>1.1000000000000001</v>
      </c>
      <c r="BE48" s="116">
        <v>1.7</v>
      </c>
      <c r="BF48" s="112">
        <v>1.1000000000000001</v>
      </c>
      <c r="BG48" s="116">
        <v>1.7</v>
      </c>
      <c r="BH48" s="112">
        <v>1.1000000000000001</v>
      </c>
      <c r="BI48" s="116">
        <v>1.7</v>
      </c>
      <c r="BJ48" s="112">
        <v>1.1000000000000001</v>
      </c>
      <c r="BK48" s="117">
        <v>1.7</v>
      </c>
      <c r="BL48" s="112">
        <v>1.1000000000000001</v>
      </c>
      <c r="BM48" s="117">
        <v>1.73</v>
      </c>
      <c r="BN48" s="126">
        <f t="shared" si="0"/>
        <v>0.7350000000000001</v>
      </c>
      <c r="BO48" s="112">
        <v>1.1000000000000001</v>
      </c>
      <c r="BP48" s="117">
        <v>1.73</v>
      </c>
      <c r="BQ48" s="126">
        <f>+BO48-(BP48-1)/2</f>
        <v>0.7350000000000001</v>
      </c>
      <c r="BR48" s="112">
        <v>1.1000000000000001</v>
      </c>
      <c r="BS48" s="117">
        <v>1.76</v>
      </c>
      <c r="BT48" s="126">
        <f>+BR48-(BS48-1)/2</f>
        <v>0.72000000000000008</v>
      </c>
      <c r="BU48" s="95"/>
    </row>
    <row r="49" spans="1:74" s="84" customFormat="1" x14ac:dyDescent="0.25">
      <c r="A49" s="102">
        <v>39</v>
      </c>
      <c r="B49" s="113" t="s">
        <v>40</v>
      </c>
      <c r="C49" s="114"/>
      <c r="D49" s="112">
        <v>1.2</v>
      </c>
      <c r="E49" s="115">
        <v>1.2</v>
      </c>
      <c r="F49" s="112">
        <v>1.2</v>
      </c>
      <c r="G49" s="116">
        <v>1.2</v>
      </c>
      <c r="H49" s="112">
        <v>1.2</v>
      </c>
      <c r="I49" s="116">
        <v>1.25</v>
      </c>
      <c r="J49" s="112">
        <v>1.2</v>
      </c>
      <c r="K49" s="116">
        <v>1.25</v>
      </c>
      <c r="L49" s="112">
        <v>1.2</v>
      </c>
      <c r="M49" s="116">
        <v>1.25</v>
      </c>
      <c r="N49" s="112">
        <v>1.2</v>
      </c>
      <c r="O49" s="116">
        <v>1.25</v>
      </c>
      <c r="P49" s="112">
        <v>1.2</v>
      </c>
      <c r="Q49" s="116">
        <v>1.25</v>
      </c>
      <c r="R49" s="128">
        <v>1.2</v>
      </c>
      <c r="S49" s="108">
        <v>1.25</v>
      </c>
      <c r="T49" s="112">
        <v>1.2</v>
      </c>
      <c r="U49" s="116">
        <v>1.25</v>
      </c>
      <c r="V49" s="112">
        <v>1.2</v>
      </c>
      <c r="W49" s="116">
        <v>1.25</v>
      </c>
      <c r="X49" s="112">
        <v>1.2</v>
      </c>
      <c r="Y49" s="116">
        <v>1.25</v>
      </c>
      <c r="Z49" s="112">
        <v>1.1000000000000001</v>
      </c>
      <c r="AA49" s="116">
        <v>1.25</v>
      </c>
      <c r="AB49" s="112">
        <v>1.1000000000000001</v>
      </c>
      <c r="AC49" s="116">
        <v>1.25</v>
      </c>
      <c r="AD49" s="112">
        <v>1.1000000000000001</v>
      </c>
      <c r="AE49" s="116">
        <v>1.25</v>
      </c>
      <c r="AF49" s="112">
        <v>1.1000000000000001</v>
      </c>
      <c r="AG49" s="116">
        <v>1.25</v>
      </c>
      <c r="AH49" s="112">
        <v>1.1000000000000001</v>
      </c>
      <c r="AI49" s="116">
        <v>1.25</v>
      </c>
      <c r="AJ49" s="112">
        <v>1.1000000000000001</v>
      </c>
      <c r="AK49" s="116">
        <v>1.35</v>
      </c>
      <c r="AL49" s="112">
        <v>1.1000000000000001</v>
      </c>
      <c r="AM49" s="116">
        <v>1.35</v>
      </c>
      <c r="AN49" s="112">
        <v>1.1000000000000001</v>
      </c>
      <c r="AO49" s="116">
        <v>1.4</v>
      </c>
      <c r="AP49" s="112">
        <v>1.1000000000000001</v>
      </c>
      <c r="AQ49" s="116">
        <v>1.4</v>
      </c>
      <c r="AR49" s="112">
        <v>1.1000000000000001</v>
      </c>
      <c r="AS49" s="116">
        <v>1.4</v>
      </c>
      <c r="AT49" s="112">
        <v>1.1000000000000001</v>
      </c>
      <c r="AU49" s="116">
        <v>1.4</v>
      </c>
      <c r="AV49" s="112">
        <v>1.1000000000000001</v>
      </c>
      <c r="AW49" s="116">
        <v>1.4</v>
      </c>
      <c r="AX49" s="112">
        <v>1.1000000000000001</v>
      </c>
      <c r="AY49" s="116">
        <v>1.4</v>
      </c>
      <c r="AZ49" s="112">
        <v>1.1000000000000001</v>
      </c>
      <c r="BA49" s="116">
        <v>1.5</v>
      </c>
      <c r="BB49" s="112">
        <v>1.1000000000000001</v>
      </c>
      <c r="BC49" s="116">
        <v>1.5</v>
      </c>
      <c r="BD49" s="112">
        <v>1.1000000000000001</v>
      </c>
      <c r="BE49" s="116">
        <v>1.5</v>
      </c>
      <c r="BF49" s="112">
        <v>1.1000000000000001</v>
      </c>
      <c r="BG49" s="116">
        <v>1.5</v>
      </c>
      <c r="BH49" s="112">
        <v>1.1000000000000001</v>
      </c>
      <c r="BI49" s="116">
        <v>1.5</v>
      </c>
      <c r="BJ49" s="112">
        <v>1.1000000000000001</v>
      </c>
      <c r="BK49" s="117">
        <v>1.5</v>
      </c>
      <c r="BL49" s="112">
        <v>1.1000000000000001</v>
      </c>
      <c r="BM49" s="117">
        <v>1.6</v>
      </c>
      <c r="BN49" s="126">
        <f t="shared" si="0"/>
        <v>0.8</v>
      </c>
      <c r="BO49" s="112">
        <v>1.1000000000000001</v>
      </c>
      <c r="BP49" s="117">
        <v>1.6</v>
      </c>
      <c r="BQ49" s="126">
        <f>+BO49-(BP49-1)/2</f>
        <v>0.8</v>
      </c>
      <c r="BR49" s="112">
        <v>1.1000000000000001</v>
      </c>
      <c r="BS49" s="117">
        <v>1.63</v>
      </c>
      <c r="BT49" s="126">
        <f>+BR49-(BS49-1)/2</f>
        <v>0.78500000000000014</v>
      </c>
      <c r="BU49" s="95"/>
    </row>
    <row r="50" spans="1:74" s="84" customFormat="1" x14ac:dyDescent="0.25">
      <c r="A50" s="102">
        <v>40</v>
      </c>
      <c r="B50" s="113" t="s">
        <v>41</v>
      </c>
      <c r="C50" s="114"/>
      <c r="D50" s="112">
        <v>1.2</v>
      </c>
      <c r="E50" s="115">
        <v>1.2</v>
      </c>
      <c r="F50" s="112">
        <v>1.2</v>
      </c>
      <c r="G50" s="116">
        <v>1.2</v>
      </c>
      <c r="H50" s="112">
        <v>1.2</v>
      </c>
      <c r="I50" s="116">
        <v>1.2</v>
      </c>
      <c r="J50" s="112">
        <v>1.2</v>
      </c>
      <c r="K50" s="116">
        <v>1.2</v>
      </c>
      <c r="L50" s="112">
        <v>1.2</v>
      </c>
      <c r="M50" s="116">
        <v>1.25</v>
      </c>
      <c r="N50" s="112">
        <v>1.2</v>
      </c>
      <c r="O50" s="116">
        <v>1.25</v>
      </c>
      <c r="P50" s="112">
        <v>1.2</v>
      </c>
      <c r="Q50" s="116">
        <v>1.25</v>
      </c>
      <c r="R50" s="128">
        <v>1.2</v>
      </c>
      <c r="S50" s="123">
        <v>1.35</v>
      </c>
      <c r="T50" s="112">
        <v>1.2</v>
      </c>
      <c r="U50" s="116">
        <v>1.35</v>
      </c>
      <c r="V50" s="112">
        <v>1.2</v>
      </c>
      <c r="W50" s="116">
        <v>1.4</v>
      </c>
      <c r="X50" s="112">
        <v>1</v>
      </c>
      <c r="Y50" s="116">
        <v>1.6</v>
      </c>
      <c r="Z50" s="112">
        <v>1</v>
      </c>
      <c r="AA50" s="116">
        <v>1.6</v>
      </c>
      <c r="AB50" s="112">
        <v>1</v>
      </c>
      <c r="AC50" s="116">
        <v>1.6</v>
      </c>
      <c r="AD50" s="112">
        <v>1</v>
      </c>
      <c r="AE50" s="116">
        <v>1.6</v>
      </c>
      <c r="AF50" s="112">
        <v>1</v>
      </c>
      <c r="AG50" s="116">
        <v>1.6</v>
      </c>
      <c r="AH50" s="112">
        <v>1</v>
      </c>
      <c r="AI50" s="116">
        <v>1.6</v>
      </c>
      <c r="AJ50" s="112">
        <v>1</v>
      </c>
      <c r="AK50" s="116">
        <v>1.7</v>
      </c>
      <c r="AL50" s="112">
        <v>1</v>
      </c>
      <c r="AM50" s="116">
        <v>1.7</v>
      </c>
      <c r="AN50" s="112">
        <v>1</v>
      </c>
      <c r="AO50" s="116">
        <v>1.7</v>
      </c>
      <c r="AP50" s="112">
        <v>1</v>
      </c>
      <c r="AQ50" s="116">
        <v>1.7</v>
      </c>
      <c r="AR50" s="112">
        <v>1</v>
      </c>
      <c r="AS50" s="116">
        <v>1.7</v>
      </c>
      <c r="AT50" s="112">
        <v>1</v>
      </c>
      <c r="AU50" s="116">
        <v>1.7</v>
      </c>
      <c r="AV50" s="112">
        <v>1</v>
      </c>
      <c r="AW50" s="116">
        <v>1.7</v>
      </c>
      <c r="AX50" s="112">
        <v>1</v>
      </c>
      <c r="AY50" s="116">
        <v>1.7</v>
      </c>
      <c r="AZ50" s="112">
        <v>1</v>
      </c>
      <c r="BA50" s="116">
        <v>1.7</v>
      </c>
      <c r="BB50" s="112">
        <v>1</v>
      </c>
      <c r="BC50" s="116">
        <v>1.7</v>
      </c>
      <c r="BD50" s="112">
        <v>1</v>
      </c>
      <c r="BE50" s="116">
        <v>1.7</v>
      </c>
      <c r="BF50" s="112">
        <v>1</v>
      </c>
      <c r="BG50" s="116">
        <v>1.7</v>
      </c>
      <c r="BH50" s="112">
        <v>1</v>
      </c>
      <c r="BI50" s="116">
        <v>1.7</v>
      </c>
      <c r="BJ50" s="112">
        <v>1</v>
      </c>
      <c r="BK50" s="117">
        <v>1.7</v>
      </c>
      <c r="BL50" s="112">
        <v>1</v>
      </c>
      <c r="BM50" s="117">
        <v>1.73</v>
      </c>
      <c r="BN50" s="126">
        <f t="shared" si="0"/>
        <v>0.63500000000000001</v>
      </c>
      <c r="BO50" s="112">
        <v>1</v>
      </c>
      <c r="BP50" s="117">
        <v>1.73</v>
      </c>
      <c r="BQ50" s="126">
        <f>+BO50-(BP50-1)/2</f>
        <v>0.63500000000000001</v>
      </c>
      <c r="BR50" s="112">
        <v>1</v>
      </c>
      <c r="BS50" s="117">
        <v>1.76</v>
      </c>
      <c r="BT50" s="126">
        <f>+BR50-(BS50-1)/2</f>
        <v>0.62</v>
      </c>
      <c r="BU50" s="95"/>
      <c r="BV50" s="95"/>
    </row>
    <row r="51" spans="1:74" s="84" customFormat="1" x14ac:dyDescent="0.25">
      <c r="A51" s="102">
        <v>41</v>
      </c>
      <c r="B51" s="113" t="s">
        <v>42</v>
      </c>
      <c r="C51" s="114"/>
      <c r="D51" s="112">
        <v>1.2</v>
      </c>
      <c r="E51" s="115">
        <v>1.3</v>
      </c>
      <c r="F51" s="112">
        <v>1.2</v>
      </c>
      <c r="G51" s="116">
        <v>1.4</v>
      </c>
      <c r="H51" s="112">
        <v>1.2</v>
      </c>
      <c r="I51" s="116">
        <v>1.5</v>
      </c>
      <c r="J51" s="112">
        <v>1.2</v>
      </c>
      <c r="K51" s="116">
        <v>1.45</v>
      </c>
      <c r="L51" s="112">
        <v>1.2</v>
      </c>
      <c r="M51" s="116">
        <v>1.5</v>
      </c>
      <c r="N51" s="112">
        <v>1.2</v>
      </c>
      <c r="O51" s="116">
        <v>1.5</v>
      </c>
      <c r="P51" s="112">
        <v>1.2</v>
      </c>
      <c r="Q51" s="116">
        <v>1.5</v>
      </c>
      <c r="R51" s="128">
        <v>1.2</v>
      </c>
      <c r="S51" s="108">
        <v>1.5</v>
      </c>
      <c r="T51" s="112">
        <v>1.2</v>
      </c>
      <c r="U51" s="116">
        <v>1.5</v>
      </c>
      <c r="V51" s="112">
        <v>1.2</v>
      </c>
      <c r="W51" s="116">
        <v>1.5</v>
      </c>
      <c r="X51" s="112">
        <v>1.2</v>
      </c>
      <c r="Y51" s="116">
        <v>1.5</v>
      </c>
      <c r="Z51" s="112">
        <v>1.2</v>
      </c>
      <c r="AA51" s="116">
        <v>1.5</v>
      </c>
      <c r="AB51" s="112">
        <v>1.2</v>
      </c>
      <c r="AC51" s="116">
        <v>1.5</v>
      </c>
      <c r="AD51" s="112">
        <v>1.2</v>
      </c>
      <c r="AE51" s="116">
        <v>1.5</v>
      </c>
      <c r="AF51" s="112">
        <v>1.2</v>
      </c>
      <c r="AG51" s="116">
        <v>1.5</v>
      </c>
      <c r="AH51" s="112">
        <v>1.2</v>
      </c>
      <c r="AI51" s="116">
        <v>1.5</v>
      </c>
      <c r="AJ51" s="112">
        <v>1.2</v>
      </c>
      <c r="AK51" s="116">
        <v>1.6</v>
      </c>
      <c r="AL51" s="112">
        <v>1.2</v>
      </c>
      <c r="AM51" s="116">
        <v>1.6</v>
      </c>
      <c r="AN51" s="112">
        <v>1.2</v>
      </c>
      <c r="AO51" s="116">
        <v>1.6</v>
      </c>
      <c r="AP51" s="112">
        <v>1.2</v>
      </c>
      <c r="AQ51" s="116">
        <v>1.6</v>
      </c>
      <c r="AR51" s="112">
        <v>1.2</v>
      </c>
      <c r="AS51" s="116">
        <v>1.7</v>
      </c>
      <c r="AT51" s="112">
        <v>1.2</v>
      </c>
      <c r="AU51" s="116">
        <v>1.7</v>
      </c>
      <c r="AV51" s="112">
        <v>1.2</v>
      </c>
      <c r="AW51" s="116">
        <v>1.7</v>
      </c>
      <c r="AX51" s="112">
        <v>1.2</v>
      </c>
      <c r="AY51" s="116">
        <v>1.7</v>
      </c>
      <c r="AZ51" s="112">
        <v>1.2</v>
      </c>
      <c r="BA51" s="116">
        <v>1.7</v>
      </c>
      <c r="BB51" s="112">
        <v>1.2</v>
      </c>
      <c r="BC51" s="116">
        <v>1.7</v>
      </c>
      <c r="BD51" s="112">
        <v>1.2</v>
      </c>
      <c r="BE51" s="116">
        <v>1.7</v>
      </c>
      <c r="BF51" s="112">
        <v>1.2</v>
      </c>
      <c r="BG51" s="116">
        <v>1.7</v>
      </c>
      <c r="BH51" s="112">
        <v>1.2</v>
      </c>
      <c r="BI51" s="116">
        <v>1.7</v>
      </c>
      <c r="BJ51" s="112">
        <v>1.2</v>
      </c>
      <c r="BK51" s="117">
        <v>1.7</v>
      </c>
      <c r="BL51" s="112">
        <v>1.2</v>
      </c>
      <c r="BM51" s="117">
        <v>1.73</v>
      </c>
      <c r="BN51" s="126">
        <f t="shared" si="0"/>
        <v>0.83499999999999996</v>
      </c>
      <c r="BO51" s="112">
        <v>1.2</v>
      </c>
      <c r="BP51" s="117">
        <v>1.73</v>
      </c>
      <c r="BQ51" s="126">
        <f>+BO51-(BP51-1)/2</f>
        <v>0.83499999999999996</v>
      </c>
      <c r="BR51" s="112">
        <v>1.2</v>
      </c>
      <c r="BS51" s="117">
        <v>1.76</v>
      </c>
      <c r="BT51" s="126">
        <f>+BR51-(BS51-1)/2</f>
        <v>0.82</v>
      </c>
      <c r="BU51" s="95"/>
    </row>
    <row r="52" spans="1:74" s="84" customFormat="1" x14ac:dyDescent="0.25">
      <c r="A52" s="102">
        <v>42</v>
      </c>
      <c r="B52" s="113" t="s">
        <v>43</v>
      </c>
      <c r="C52" s="114"/>
      <c r="D52" s="112">
        <v>1</v>
      </c>
      <c r="E52" s="115">
        <v>1.4</v>
      </c>
      <c r="F52" s="112">
        <v>1</v>
      </c>
      <c r="G52" s="116">
        <v>1.5</v>
      </c>
      <c r="H52" s="112">
        <v>1</v>
      </c>
      <c r="I52" s="116">
        <v>1.5</v>
      </c>
      <c r="J52" s="112">
        <v>1</v>
      </c>
      <c r="K52" s="116">
        <v>1.5</v>
      </c>
      <c r="L52" s="112">
        <v>1</v>
      </c>
      <c r="M52" s="116">
        <v>1.5</v>
      </c>
      <c r="N52" s="112">
        <v>1</v>
      </c>
      <c r="O52" s="116">
        <v>1.5</v>
      </c>
      <c r="P52" s="112">
        <v>1</v>
      </c>
      <c r="Q52" s="116">
        <v>1.5</v>
      </c>
      <c r="R52" s="128">
        <v>1</v>
      </c>
      <c r="S52" s="123">
        <v>1.6</v>
      </c>
      <c r="T52" s="112">
        <v>1</v>
      </c>
      <c r="U52" s="116">
        <v>1.6</v>
      </c>
      <c r="V52" s="112">
        <v>1</v>
      </c>
      <c r="W52" s="116">
        <v>1.6</v>
      </c>
      <c r="X52" s="112">
        <v>1</v>
      </c>
      <c r="Y52" s="116">
        <v>1.6</v>
      </c>
      <c r="Z52" s="112">
        <v>1</v>
      </c>
      <c r="AA52" s="116">
        <v>1.6</v>
      </c>
      <c r="AB52" s="112">
        <v>1</v>
      </c>
      <c r="AC52" s="116">
        <v>1.6</v>
      </c>
      <c r="AD52" s="112">
        <v>1</v>
      </c>
      <c r="AE52" s="116">
        <v>1.6</v>
      </c>
      <c r="AF52" s="112">
        <v>1</v>
      </c>
      <c r="AG52" s="116">
        <v>1.6</v>
      </c>
      <c r="AH52" s="112">
        <v>1</v>
      </c>
      <c r="AI52" s="116">
        <v>1.7</v>
      </c>
      <c r="AJ52" s="112">
        <v>1</v>
      </c>
      <c r="AK52" s="116">
        <v>1.7</v>
      </c>
      <c r="AL52" s="112">
        <v>1</v>
      </c>
      <c r="AM52" s="116">
        <v>1.7</v>
      </c>
      <c r="AN52" s="112">
        <v>1</v>
      </c>
      <c r="AO52" s="116">
        <v>1.7</v>
      </c>
      <c r="AP52" s="112">
        <v>1</v>
      </c>
      <c r="AQ52" s="116">
        <v>1.7</v>
      </c>
      <c r="AR52" s="112">
        <v>1</v>
      </c>
      <c r="AS52" s="116">
        <v>1.7</v>
      </c>
      <c r="AT52" s="112">
        <v>1</v>
      </c>
      <c r="AU52" s="116">
        <v>1.7</v>
      </c>
      <c r="AV52" s="112">
        <v>1</v>
      </c>
      <c r="AW52" s="116">
        <v>1.7</v>
      </c>
      <c r="AX52" s="112">
        <v>1</v>
      </c>
      <c r="AY52" s="116">
        <v>1.7</v>
      </c>
      <c r="AZ52" s="112">
        <v>1</v>
      </c>
      <c r="BA52" s="116">
        <v>1.7</v>
      </c>
      <c r="BB52" s="112">
        <v>1</v>
      </c>
      <c r="BC52" s="116">
        <v>1.7</v>
      </c>
      <c r="BD52" s="112">
        <v>1</v>
      </c>
      <c r="BE52" s="116">
        <v>1.7</v>
      </c>
      <c r="BF52" s="112">
        <v>1</v>
      </c>
      <c r="BG52" s="116">
        <v>1.7</v>
      </c>
      <c r="BH52" s="112">
        <v>1</v>
      </c>
      <c r="BI52" s="116">
        <v>1.7</v>
      </c>
      <c r="BJ52" s="112">
        <v>1</v>
      </c>
      <c r="BK52" s="117">
        <v>1.7</v>
      </c>
      <c r="BL52" s="112">
        <v>1</v>
      </c>
      <c r="BM52" s="117">
        <v>1.73</v>
      </c>
      <c r="BN52" s="126">
        <f t="shared" si="0"/>
        <v>0.63500000000000001</v>
      </c>
      <c r="BO52" s="112">
        <v>1</v>
      </c>
      <c r="BP52" s="117">
        <v>1.73</v>
      </c>
      <c r="BQ52" s="126">
        <f>+BO52-(BP52-1)/2</f>
        <v>0.63500000000000001</v>
      </c>
      <c r="BR52" s="112">
        <v>1</v>
      </c>
      <c r="BS52" s="117">
        <v>1.76</v>
      </c>
      <c r="BT52" s="126">
        <f>+BR52-(BS52-1)/2</f>
        <v>0.62</v>
      </c>
      <c r="BU52" s="95"/>
    </row>
    <row r="53" spans="1:74" s="84" customFormat="1" collapsed="1" x14ac:dyDescent="0.25">
      <c r="A53" s="241"/>
      <c r="B53" s="242" t="s">
        <v>44</v>
      </c>
      <c r="C53" s="243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5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8"/>
      <c r="BO53" s="247"/>
      <c r="BP53" s="247"/>
      <c r="BQ53" s="248"/>
      <c r="BR53" s="247"/>
      <c r="BS53" s="247"/>
      <c r="BT53" s="248"/>
      <c r="BU53" s="95"/>
    </row>
    <row r="54" spans="1:74" s="84" customFormat="1" x14ac:dyDescent="0.25">
      <c r="A54" s="102">
        <v>43</v>
      </c>
      <c r="B54" s="113" t="s">
        <v>45</v>
      </c>
      <c r="C54" s="114"/>
      <c r="D54" s="112">
        <v>1.2</v>
      </c>
      <c r="E54" s="115">
        <v>1.1000000000000001</v>
      </c>
      <c r="F54" s="112">
        <v>1.2</v>
      </c>
      <c r="G54" s="116">
        <v>1.1000000000000001</v>
      </c>
      <c r="H54" s="112">
        <v>1.2</v>
      </c>
      <c r="I54" s="116">
        <v>1.1000000000000001</v>
      </c>
      <c r="J54" s="112">
        <v>1.2</v>
      </c>
      <c r="K54" s="116">
        <v>1.1000000000000001</v>
      </c>
      <c r="L54" s="112">
        <v>1.2</v>
      </c>
      <c r="M54" s="116">
        <v>1.1000000000000001</v>
      </c>
      <c r="N54" s="112">
        <v>1.2</v>
      </c>
      <c r="O54" s="116">
        <v>1.1000000000000001</v>
      </c>
      <c r="P54" s="112">
        <v>1.2</v>
      </c>
      <c r="Q54" s="116">
        <v>1.1000000000000001</v>
      </c>
      <c r="R54" s="128">
        <v>1.2</v>
      </c>
      <c r="S54" s="108">
        <v>1.1000000000000001</v>
      </c>
      <c r="T54" s="112">
        <v>1.2</v>
      </c>
      <c r="U54" s="116">
        <v>1.1000000000000001</v>
      </c>
      <c r="V54" s="112">
        <v>1.2</v>
      </c>
      <c r="W54" s="116">
        <v>1.1000000000000001</v>
      </c>
      <c r="X54" s="112">
        <v>1.2</v>
      </c>
      <c r="Y54" s="116">
        <v>1.2</v>
      </c>
      <c r="Z54" s="112">
        <v>1.2</v>
      </c>
      <c r="AA54" s="116">
        <v>1.3</v>
      </c>
      <c r="AB54" s="112">
        <v>1.2</v>
      </c>
      <c r="AC54" s="116">
        <v>1.35</v>
      </c>
      <c r="AD54" s="112">
        <v>1.2</v>
      </c>
      <c r="AE54" s="116">
        <v>1.4</v>
      </c>
      <c r="AF54" s="112">
        <v>1.2</v>
      </c>
      <c r="AG54" s="116">
        <v>1.45</v>
      </c>
      <c r="AH54" s="112">
        <v>1.2</v>
      </c>
      <c r="AI54" s="116">
        <v>1.45</v>
      </c>
      <c r="AJ54" s="112">
        <v>1.2</v>
      </c>
      <c r="AK54" s="116">
        <v>1.5</v>
      </c>
      <c r="AL54" s="112">
        <v>1.2</v>
      </c>
      <c r="AM54" s="116">
        <v>1.55</v>
      </c>
      <c r="AN54" s="112">
        <v>1.2</v>
      </c>
      <c r="AO54" s="116">
        <v>1.6</v>
      </c>
      <c r="AP54" s="112">
        <v>1.2</v>
      </c>
      <c r="AQ54" s="116">
        <v>1.6</v>
      </c>
      <c r="AR54" s="112">
        <v>1.2</v>
      </c>
      <c r="AS54" s="116">
        <v>1.6</v>
      </c>
      <c r="AT54" s="112">
        <v>1.2</v>
      </c>
      <c r="AU54" s="116">
        <v>1.6</v>
      </c>
      <c r="AV54" s="112">
        <v>1.2</v>
      </c>
      <c r="AW54" s="116">
        <v>1.6</v>
      </c>
      <c r="AX54" s="112">
        <v>1.2</v>
      </c>
      <c r="AY54" s="116">
        <v>1.6</v>
      </c>
      <c r="AZ54" s="112">
        <v>1.2</v>
      </c>
      <c r="BA54" s="116">
        <v>1.6</v>
      </c>
      <c r="BB54" s="112">
        <v>1.2</v>
      </c>
      <c r="BC54" s="116">
        <v>1.6</v>
      </c>
      <c r="BD54" s="112">
        <v>1.2</v>
      </c>
      <c r="BE54" s="116">
        <v>1.6</v>
      </c>
      <c r="BF54" s="112">
        <v>1.2</v>
      </c>
      <c r="BG54" s="116">
        <v>1.6</v>
      </c>
      <c r="BH54" s="112">
        <v>1.2</v>
      </c>
      <c r="BI54" s="116">
        <v>1.6</v>
      </c>
      <c r="BJ54" s="112">
        <v>1.2</v>
      </c>
      <c r="BK54" s="117">
        <v>1.6</v>
      </c>
      <c r="BL54" s="112">
        <v>1.2</v>
      </c>
      <c r="BM54" s="117">
        <v>1.63</v>
      </c>
      <c r="BN54" s="126">
        <f t="shared" si="0"/>
        <v>0.88500000000000001</v>
      </c>
      <c r="BO54" s="112">
        <v>1.2</v>
      </c>
      <c r="BP54" s="117">
        <v>1.63</v>
      </c>
      <c r="BQ54" s="126">
        <f t="shared" ref="BQ54:BQ72" si="1">+BO54-(BP54-1)/2</f>
        <v>0.88500000000000001</v>
      </c>
      <c r="BR54" s="112">
        <v>1.2</v>
      </c>
      <c r="BS54" s="117">
        <v>1.66</v>
      </c>
      <c r="BT54" s="126">
        <f t="shared" ref="BT54:BT72" si="2">+BR54-(BS54-1)/2</f>
        <v>0.87</v>
      </c>
      <c r="BU54" s="95"/>
    </row>
    <row r="55" spans="1:74" s="84" customFormat="1" x14ac:dyDescent="0.25">
      <c r="A55" s="102">
        <v>44</v>
      </c>
      <c r="B55" s="113" t="s">
        <v>46</v>
      </c>
      <c r="C55" s="114"/>
      <c r="D55" s="112">
        <v>1.1000000000000001</v>
      </c>
      <c r="E55" s="115">
        <v>1.2</v>
      </c>
      <c r="F55" s="112">
        <v>1.1000000000000001</v>
      </c>
      <c r="G55" s="116">
        <v>1.2</v>
      </c>
      <c r="H55" s="112">
        <v>1.1000000000000001</v>
      </c>
      <c r="I55" s="116">
        <v>1.2</v>
      </c>
      <c r="J55" s="112">
        <v>1.1000000000000001</v>
      </c>
      <c r="K55" s="116">
        <v>1.2</v>
      </c>
      <c r="L55" s="112">
        <v>1.1000000000000001</v>
      </c>
      <c r="M55" s="116">
        <v>1.2</v>
      </c>
      <c r="N55" s="112">
        <v>1.1000000000000001</v>
      </c>
      <c r="O55" s="116">
        <v>1.2</v>
      </c>
      <c r="P55" s="112">
        <v>1.1000000000000001</v>
      </c>
      <c r="Q55" s="116">
        <v>1.2</v>
      </c>
      <c r="R55" s="128">
        <v>1.1000000000000001</v>
      </c>
      <c r="S55" s="108">
        <v>1.2</v>
      </c>
      <c r="T55" s="112">
        <v>1.1000000000000001</v>
      </c>
      <c r="U55" s="116">
        <v>1.3</v>
      </c>
      <c r="V55" s="112">
        <v>1.1000000000000001</v>
      </c>
      <c r="W55" s="116">
        <v>1.4</v>
      </c>
      <c r="X55" s="112">
        <v>1.1000000000000001</v>
      </c>
      <c r="Y55" s="116">
        <v>1.5</v>
      </c>
      <c r="Z55" s="112">
        <v>1.1000000000000001</v>
      </c>
      <c r="AA55" s="116">
        <v>1.6</v>
      </c>
      <c r="AB55" s="112">
        <v>1.1000000000000001</v>
      </c>
      <c r="AC55" s="116">
        <v>1.6</v>
      </c>
      <c r="AD55" s="112">
        <v>1.1000000000000001</v>
      </c>
      <c r="AE55" s="116">
        <v>1.6</v>
      </c>
      <c r="AF55" s="112">
        <v>1</v>
      </c>
      <c r="AG55" s="116">
        <v>1.6</v>
      </c>
      <c r="AH55" s="112">
        <v>1</v>
      </c>
      <c r="AI55" s="116">
        <v>1.6</v>
      </c>
      <c r="AJ55" s="112">
        <v>1</v>
      </c>
      <c r="AK55" s="116">
        <v>1.7</v>
      </c>
      <c r="AL55" s="112">
        <v>1</v>
      </c>
      <c r="AM55" s="116">
        <v>1.7</v>
      </c>
      <c r="AN55" s="112">
        <v>1</v>
      </c>
      <c r="AO55" s="116">
        <v>1.7</v>
      </c>
      <c r="AP55" s="112">
        <v>1</v>
      </c>
      <c r="AQ55" s="116">
        <v>1.7</v>
      </c>
      <c r="AR55" s="112">
        <v>1</v>
      </c>
      <c r="AS55" s="116">
        <v>1.7</v>
      </c>
      <c r="AT55" s="112">
        <v>1</v>
      </c>
      <c r="AU55" s="116">
        <v>1.7</v>
      </c>
      <c r="AV55" s="112">
        <v>1</v>
      </c>
      <c r="AW55" s="116">
        <v>1.7</v>
      </c>
      <c r="AX55" s="112">
        <v>1</v>
      </c>
      <c r="AY55" s="116">
        <v>1.7</v>
      </c>
      <c r="AZ55" s="112">
        <v>1</v>
      </c>
      <c r="BA55" s="116">
        <v>1.7</v>
      </c>
      <c r="BB55" s="112">
        <v>1</v>
      </c>
      <c r="BC55" s="116">
        <v>1.7</v>
      </c>
      <c r="BD55" s="112">
        <v>1</v>
      </c>
      <c r="BE55" s="116">
        <v>1.7</v>
      </c>
      <c r="BF55" s="112">
        <v>1</v>
      </c>
      <c r="BG55" s="116">
        <v>1.7</v>
      </c>
      <c r="BH55" s="112">
        <v>1</v>
      </c>
      <c r="BI55" s="116">
        <v>1.7</v>
      </c>
      <c r="BJ55" s="112">
        <v>1</v>
      </c>
      <c r="BK55" s="117">
        <v>1.7</v>
      </c>
      <c r="BL55" s="112">
        <v>1</v>
      </c>
      <c r="BM55" s="117">
        <v>1.73</v>
      </c>
      <c r="BN55" s="126">
        <f t="shared" si="0"/>
        <v>0.63500000000000001</v>
      </c>
      <c r="BO55" s="112">
        <v>1</v>
      </c>
      <c r="BP55" s="117">
        <v>1.73</v>
      </c>
      <c r="BQ55" s="126">
        <f t="shared" si="1"/>
        <v>0.63500000000000001</v>
      </c>
      <c r="BR55" s="112">
        <v>1</v>
      </c>
      <c r="BS55" s="117">
        <v>1.76</v>
      </c>
      <c r="BT55" s="126">
        <f t="shared" si="2"/>
        <v>0.62</v>
      </c>
      <c r="BU55" s="95"/>
    </row>
    <row r="56" spans="1:74" s="84" customFormat="1" x14ac:dyDescent="0.25">
      <c r="A56" s="102">
        <v>45</v>
      </c>
      <c r="B56" s="113" t="s">
        <v>47</v>
      </c>
      <c r="C56" s="114"/>
      <c r="D56" s="112">
        <v>1.4</v>
      </c>
      <c r="E56" s="115">
        <v>1.25</v>
      </c>
      <c r="F56" s="112">
        <v>1.4</v>
      </c>
      <c r="G56" s="116">
        <v>1.25</v>
      </c>
      <c r="H56" s="112">
        <v>1.4</v>
      </c>
      <c r="I56" s="116">
        <v>1.25</v>
      </c>
      <c r="J56" s="112">
        <v>1.4</v>
      </c>
      <c r="K56" s="116">
        <v>1.25</v>
      </c>
      <c r="L56" s="112">
        <v>1.4</v>
      </c>
      <c r="M56" s="116">
        <v>1.25</v>
      </c>
      <c r="N56" s="112">
        <v>1.4</v>
      </c>
      <c r="O56" s="116">
        <v>1.25</v>
      </c>
      <c r="P56" s="112">
        <v>1.4</v>
      </c>
      <c r="Q56" s="116">
        <v>1.25</v>
      </c>
      <c r="R56" s="128">
        <v>1.4</v>
      </c>
      <c r="S56" s="108">
        <v>1.25</v>
      </c>
      <c r="T56" s="112">
        <v>1.4</v>
      </c>
      <c r="U56" s="116">
        <v>1.25</v>
      </c>
      <c r="V56" s="112">
        <v>1.4</v>
      </c>
      <c r="W56" s="116">
        <v>1.25</v>
      </c>
      <c r="X56" s="112">
        <v>1.4</v>
      </c>
      <c r="Y56" s="116">
        <v>1.25</v>
      </c>
      <c r="Z56" s="112">
        <v>1.4</v>
      </c>
      <c r="AA56" s="116">
        <v>1.25</v>
      </c>
      <c r="AB56" s="112">
        <v>1.4</v>
      </c>
      <c r="AC56" s="116">
        <v>1.25</v>
      </c>
      <c r="AD56" s="112">
        <v>1.4</v>
      </c>
      <c r="AE56" s="116">
        <v>1.25</v>
      </c>
      <c r="AF56" s="112">
        <v>1.4</v>
      </c>
      <c r="AG56" s="116">
        <v>1.25</v>
      </c>
      <c r="AH56" s="112">
        <v>1.4</v>
      </c>
      <c r="AI56" s="116">
        <v>1.25</v>
      </c>
      <c r="AJ56" s="112">
        <v>1.4</v>
      </c>
      <c r="AK56" s="116">
        <v>1.35</v>
      </c>
      <c r="AL56" s="112">
        <v>1.4</v>
      </c>
      <c r="AM56" s="116">
        <v>1.35</v>
      </c>
      <c r="AN56" s="112">
        <v>1.3</v>
      </c>
      <c r="AO56" s="116">
        <v>1.35</v>
      </c>
      <c r="AP56" s="112">
        <v>1.3</v>
      </c>
      <c r="AQ56" s="116">
        <v>1.35</v>
      </c>
      <c r="AR56" s="112">
        <v>1.3</v>
      </c>
      <c r="AS56" s="116">
        <v>1.35</v>
      </c>
      <c r="AT56" s="112">
        <v>1.3</v>
      </c>
      <c r="AU56" s="116">
        <v>1.35</v>
      </c>
      <c r="AV56" s="112">
        <v>1.3</v>
      </c>
      <c r="AW56" s="116">
        <v>1.35</v>
      </c>
      <c r="AX56" s="112">
        <v>1.3</v>
      </c>
      <c r="AY56" s="116">
        <v>1.35</v>
      </c>
      <c r="AZ56" s="112">
        <v>1.3</v>
      </c>
      <c r="BA56" s="116">
        <v>1.35</v>
      </c>
      <c r="BB56" s="112">
        <v>1.3</v>
      </c>
      <c r="BC56" s="116">
        <v>1.35</v>
      </c>
      <c r="BD56" s="112">
        <v>1.3</v>
      </c>
      <c r="BE56" s="116">
        <v>1.35</v>
      </c>
      <c r="BF56" s="112">
        <v>1.3</v>
      </c>
      <c r="BG56" s="116">
        <v>1.35</v>
      </c>
      <c r="BH56" s="112">
        <v>1.3</v>
      </c>
      <c r="BI56" s="116">
        <v>1.35</v>
      </c>
      <c r="BJ56" s="112">
        <v>1.3</v>
      </c>
      <c r="BK56" s="117">
        <v>1.35</v>
      </c>
      <c r="BL56" s="112">
        <v>1.3</v>
      </c>
      <c r="BM56" s="117">
        <v>1.55</v>
      </c>
      <c r="BN56" s="126">
        <f t="shared" si="0"/>
        <v>1.0249999999999999</v>
      </c>
      <c r="BO56" s="112">
        <v>1.3</v>
      </c>
      <c r="BP56" s="117">
        <v>1.55</v>
      </c>
      <c r="BQ56" s="126">
        <f t="shared" si="1"/>
        <v>1.0249999999999999</v>
      </c>
      <c r="BR56" s="112">
        <v>1.3</v>
      </c>
      <c r="BS56" s="117">
        <v>1.58</v>
      </c>
      <c r="BT56" s="126">
        <f t="shared" si="2"/>
        <v>1.01</v>
      </c>
      <c r="BU56" s="95"/>
    </row>
    <row r="57" spans="1:74" s="84" customFormat="1" x14ac:dyDescent="0.25">
      <c r="A57" s="102">
        <v>47</v>
      </c>
      <c r="B57" s="113" t="s">
        <v>48</v>
      </c>
      <c r="C57" s="114"/>
      <c r="D57" s="112">
        <v>1.5</v>
      </c>
      <c r="E57" s="115">
        <v>1.1499999999999999</v>
      </c>
      <c r="F57" s="112">
        <v>1.5</v>
      </c>
      <c r="G57" s="116">
        <v>1.1499999999999999</v>
      </c>
      <c r="H57" s="112">
        <v>1.5</v>
      </c>
      <c r="I57" s="116">
        <v>1.1499999999999999</v>
      </c>
      <c r="J57" s="112">
        <v>1.5</v>
      </c>
      <c r="K57" s="116">
        <v>1.1499999999999999</v>
      </c>
      <c r="L57" s="112">
        <v>1.5</v>
      </c>
      <c r="M57" s="116">
        <v>1.1499999999999999</v>
      </c>
      <c r="N57" s="112">
        <v>1.5</v>
      </c>
      <c r="O57" s="116">
        <v>1.1499999999999999</v>
      </c>
      <c r="P57" s="112">
        <v>1.5</v>
      </c>
      <c r="Q57" s="116">
        <v>1.1499999999999999</v>
      </c>
      <c r="R57" s="128">
        <v>1.5</v>
      </c>
      <c r="S57" s="108">
        <v>1.1499999999999999</v>
      </c>
      <c r="T57" s="112">
        <v>1.5</v>
      </c>
      <c r="U57" s="116">
        <v>1.1499999999999999</v>
      </c>
      <c r="V57" s="112">
        <v>1.5</v>
      </c>
      <c r="W57" s="116">
        <v>1.1499999999999999</v>
      </c>
      <c r="X57" s="112">
        <v>1.5</v>
      </c>
      <c r="Y57" s="116">
        <v>1.1499999999999999</v>
      </c>
      <c r="Z57" s="112">
        <v>1.5</v>
      </c>
      <c r="AA57" s="116">
        <v>1.1499999999999999</v>
      </c>
      <c r="AB57" s="112">
        <v>1.5</v>
      </c>
      <c r="AC57" s="116">
        <v>1.1499999999999999</v>
      </c>
      <c r="AD57" s="112">
        <v>1.5</v>
      </c>
      <c r="AE57" s="116">
        <v>1.1499999999999999</v>
      </c>
      <c r="AF57" s="112">
        <v>1.5</v>
      </c>
      <c r="AG57" s="116">
        <v>1.1499999999999999</v>
      </c>
      <c r="AH57" s="112">
        <v>1.5</v>
      </c>
      <c r="AI57" s="116">
        <v>1.1499999999999999</v>
      </c>
      <c r="AJ57" s="112">
        <v>1.5</v>
      </c>
      <c r="AK57" s="116">
        <v>1.25</v>
      </c>
      <c r="AL57" s="112">
        <v>1.5</v>
      </c>
      <c r="AM57" s="116">
        <v>1.25</v>
      </c>
      <c r="AN57" s="112">
        <v>1.5</v>
      </c>
      <c r="AO57" s="116">
        <v>1.25</v>
      </c>
      <c r="AP57" s="112">
        <v>1.4</v>
      </c>
      <c r="AQ57" s="116">
        <v>1.25</v>
      </c>
      <c r="AR57" s="112">
        <v>1.4</v>
      </c>
      <c r="AS57" s="116">
        <v>1.25</v>
      </c>
      <c r="AT57" s="112">
        <v>1.4</v>
      </c>
      <c r="AU57" s="116">
        <v>1.25</v>
      </c>
      <c r="AV57" s="112">
        <v>1.4</v>
      </c>
      <c r="AW57" s="116">
        <v>1.25</v>
      </c>
      <c r="AX57" s="112">
        <v>1.4</v>
      </c>
      <c r="AY57" s="116">
        <v>1.25</v>
      </c>
      <c r="AZ57" s="112">
        <v>1.4</v>
      </c>
      <c r="BA57" s="116">
        <v>1.25</v>
      </c>
      <c r="BB57" s="112">
        <v>1.4</v>
      </c>
      <c r="BC57" s="116">
        <v>1.25</v>
      </c>
      <c r="BD57" s="112">
        <v>1.4</v>
      </c>
      <c r="BE57" s="116">
        <v>1.25</v>
      </c>
      <c r="BF57" s="112">
        <v>1.4</v>
      </c>
      <c r="BG57" s="116">
        <v>1.25</v>
      </c>
      <c r="BH57" s="112">
        <v>1.4</v>
      </c>
      <c r="BI57" s="116">
        <v>1.25</v>
      </c>
      <c r="BJ57" s="112">
        <v>1.4</v>
      </c>
      <c r="BK57" s="117">
        <v>1.25</v>
      </c>
      <c r="BL57" s="112">
        <v>1.4</v>
      </c>
      <c r="BM57" s="117">
        <v>1.28</v>
      </c>
      <c r="BN57" s="126">
        <f t="shared" si="0"/>
        <v>1.2599999999999998</v>
      </c>
      <c r="BO57" s="112">
        <v>1.4</v>
      </c>
      <c r="BP57" s="117">
        <v>1.3</v>
      </c>
      <c r="BQ57" s="126">
        <f t="shared" si="1"/>
        <v>1.25</v>
      </c>
      <c r="BR57" s="112">
        <v>1.4</v>
      </c>
      <c r="BS57" s="117">
        <v>1.35</v>
      </c>
      <c r="BT57" s="126">
        <f t="shared" si="2"/>
        <v>1.2249999999999999</v>
      </c>
      <c r="BU57" s="95"/>
    </row>
    <row r="58" spans="1:74" s="84" customFormat="1" x14ac:dyDescent="0.25">
      <c r="A58" s="102">
        <v>48</v>
      </c>
      <c r="B58" s="113" t="s">
        <v>49</v>
      </c>
      <c r="C58" s="114"/>
      <c r="D58" s="112">
        <v>1</v>
      </c>
      <c r="E58" s="115">
        <v>1.1000000000000001</v>
      </c>
      <c r="F58" s="112">
        <v>1</v>
      </c>
      <c r="G58" s="116">
        <v>1.1000000000000001</v>
      </c>
      <c r="H58" s="112">
        <v>1</v>
      </c>
      <c r="I58" s="116">
        <v>1.1499999999999999</v>
      </c>
      <c r="J58" s="112">
        <v>1</v>
      </c>
      <c r="K58" s="116">
        <v>1.2</v>
      </c>
      <c r="L58" s="112">
        <v>1</v>
      </c>
      <c r="M58" s="116">
        <v>1.3</v>
      </c>
      <c r="N58" s="112">
        <v>1</v>
      </c>
      <c r="O58" s="116">
        <v>1.3</v>
      </c>
      <c r="P58" s="112">
        <v>1</v>
      </c>
      <c r="Q58" s="116">
        <v>1.4</v>
      </c>
      <c r="R58" s="128">
        <v>1</v>
      </c>
      <c r="S58" s="108">
        <v>1.4</v>
      </c>
      <c r="T58" s="112">
        <v>1</v>
      </c>
      <c r="U58" s="116">
        <v>1.4</v>
      </c>
      <c r="V58" s="112">
        <v>1</v>
      </c>
      <c r="W58" s="116">
        <v>1.4</v>
      </c>
      <c r="X58" s="112">
        <v>1</v>
      </c>
      <c r="Y58" s="116">
        <v>1.4</v>
      </c>
      <c r="Z58" s="112">
        <v>1</v>
      </c>
      <c r="AA58" s="116">
        <v>1.4</v>
      </c>
      <c r="AB58" s="112">
        <v>1</v>
      </c>
      <c r="AC58" s="116">
        <v>1.4</v>
      </c>
      <c r="AD58" s="112">
        <v>1</v>
      </c>
      <c r="AE58" s="116">
        <v>1.4</v>
      </c>
      <c r="AF58" s="112">
        <v>1</v>
      </c>
      <c r="AG58" s="116">
        <v>1.4</v>
      </c>
      <c r="AH58" s="112">
        <v>1</v>
      </c>
      <c r="AI58" s="116">
        <v>1.4</v>
      </c>
      <c r="AJ58" s="112">
        <v>1</v>
      </c>
      <c r="AK58" s="116">
        <v>1.5</v>
      </c>
      <c r="AL58" s="112">
        <v>1</v>
      </c>
      <c r="AM58" s="116">
        <v>1.5</v>
      </c>
      <c r="AN58" s="112">
        <v>1</v>
      </c>
      <c r="AO58" s="116">
        <v>1.5</v>
      </c>
      <c r="AP58" s="112">
        <v>1</v>
      </c>
      <c r="AQ58" s="116">
        <v>1.5</v>
      </c>
      <c r="AR58" s="112">
        <v>1.2</v>
      </c>
      <c r="AS58" s="116">
        <v>1.5</v>
      </c>
      <c r="AT58" s="112">
        <v>1.2</v>
      </c>
      <c r="AU58" s="116">
        <v>1.5</v>
      </c>
      <c r="AV58" s="112">
        <v>1.2</v>
      </c>
      <c r="AW58" s="116">
        <v>1.5</v>
      </c>
      <c r="AX58" s="112">
        <v>1.2</v>
      </c>
      <c r="AY58" s="116">
        <v>1.5</v>
      </c>
      <c r="AZ58" s="112">
        <v>1.2</v>
      </c>
      <c r="BA58" s="116">
        <v>1.5</v>
      </c>
      <c r="BB58" s="112">
        <v>1.2</v>
      </c>
      <c r="BC58" s="116">
        <v>1.5</v>
      </c>
      <c r="BD58" s="112">
        <v>1.2</v>
      </c>
      <c r="BE58" s="116">
        <v>1.5</v>
      </c>
      <c r="BF58" s="112">
        <v>1.2</v>
      </c>
      <c r="BG58" s="116">
        <v>1.5</v>
      </c>
      <c r="BH58" s="112">
        <v>1.2</v>
      </c>
      <c r="BI58" s="116">
        <v>1.5</v>
      </c>
      <c r="BJ58" s="112">
        <v>1.2</v>
      </c>
      <c r="BK58" s="117">
        <v>1.5</v>
      </c>
      <c r="BL58" s="112">
        <v>1.2</v>
      </c>
      <c r="BM58" s="117">
        <v>1.55</v>
      </c>
      <c r="BN58" s="126">
        <f t="shared" si="0"/>
        <v>0.92499999999999993</v>
      </c>
      <c r="BO58" s="112">
        <v>1.2</v>
      </c>
      <c r="BP58" s="117">
        <v>1.55</v>
      </c>
      <c r="BQ58" s="126">
        <f t="shared" si="1"/>
        <v>0.92499999999999993</v>
      </c>
      <c r="BR58" s="112">
        <v>1.2</v>
      </c>
      <c r="BS58" s="117">
        <v>1.58</v>
      </c>
      <c r="BT58" s="126">
        <f t="shared" si="2"/>
        <v>0.90999999999999992</v>
      </c>
      <c r="BU58" s="95"/>
    </row>
    <row r="59" spans="1:74" s="84" customFormat="1" x14ac:dyDescent="0.25">
      <c r="A59" s="102">
        <v>49</v>
      </c>
      <c r="B59" s="113" t="s">
        <v>50</v>
      </c>
      <c r="C59" s="114"/>
      <c r="D59" s="112">
        <v>1.2</v>
      </c>
      <c r="E59" s="115">
        <v>1.1499999999999999</v>
      </c>
      <c r="F59" s="112">
        <v>1.2</v>
      </c>
      <c r="G59" s="116">
        <v>1.1499999999999999</v>
      </c>
      <c r="H59" s="112">
        <v>1.2</v>
      </c>
      <c r="I59" s="116">
        <v>1.1499999999999999</v>
      </c>
      <c r="J59" s="112">
        <v>1.2</v>
      </c>
      <c r="K59" s="116">
        <v>1.1499999999999999</v>
      </c>
      <c r="L59" s="112">
        <v>1.2</v>
      </c>
      <c r="M59" s="116">
        <v>1.1499999999999999</v>
      </c>
      <c r="N59" s="112">
        <v>1.2</v>
      </c>
      <c r="O59" s="116">
        <v>1.1499999999999999</v>
      </c>
      <c r="P59" s="112">
        <v>1.2</v>
      </c>
      <c r="Q59" s="116">
        <v>1.1499999999999999</v>
      </c>
      <c r="R59" s="128">
        <v>1.2</v>
      </c>
      <c r="S59" s="123">
        <v>1.25</v>
      </c>
      <c r="T59" s="112">
        <v>1.2</v>
      </c>
      <c r="U59" s="116">
        <v>1.25</v>
      </c>
      <c r="V59" s="112">
        <v>1.2</v>
      </c>
      <c r="W59" s="116">
        <v>1.25</v>
      </c>
      <c r="X59" s="112">
        <v>1.2</v>
      </c>
      <c r="Y59" s="116">
        <v>1.25</v>
      </c>
      <c r="Z59" s="112">
        <v>1.2</v>
      </c>
      <c r="AA59" s="116">
        <v>1.25</v>
      </c>
      <c r="AB59" s="112">
        <v>1.2</v>
      </c>
      <c r="AC59" s="116">
        <v>1.25</v>
      </c>
      <c r="AD59" s="112">
        <v>1.2</v>
      </c>
      <c r="AE59" s="116">
        <v>1.35</v>
      </c>
      <c r="AF59" s="112">
        <v>1.1000000000000001</v>
      </c>
      <c r="AG59" s="116">
        <v>1.35</v>
      </c>
      <c r="AH59" s="112">
        <v>1.1000000000000001</v>
      </c>
      <c r="AI59" s="116">
        <v>1.35</v>
      </c>
      <c r="AJ59" s="112">
        <v>1.1000000000000001</v>
      </c>
      <c r="AK59" s="116">
        <v>1.45</v>
      </c>
      <c r="AL59" s="112">
        <v>1.1000000000000001</v>
      </c>
      <c r="AM59" s="116">
        <v>1.45</v>
      </c>
      <c r="AN59" s="112">
        <v>1.1000000000000001</v>
      </c>
      <c r="AO59" s="116">
        <v>1.45</v>
      </c>
      <c r="AP59" s="112">
        <v>1.1000000000000001</v>
      </c>
      <c r="AQ59" s="116">
        <v>1.6</v>
      </c>
      <c r="AR59" s="112">
        <v>1.1000000000000001</v>
      </c>
      <c r="AS59" s="116">
        <v>1.6</v>
      </c>
      <c r="AT59" s="112">
        <v>1.1000000000000001</v>
      </c>
      <c r="AU59" s="116">
        <v>1.7</v>
      </c>
      <c r="AV59" s="112">
        <v>1.1000000000000001</v>
      </c>
      <c r="AW59" s="116">
        <v>1.7</v>
      </c>
      <c r="AX59" s="112">
        <v>1.1000000000000001</v>
      </c>
      <c r="AY59" s="116">
        <v>1.7</v>
      </c>
      <c r="AZ59" s="112">
        <v>1.1000000000000001</v>
      </c>
      <c r="BA59" s="116">
        <v>1.7</v>
      </c>
      <c r="BB59" s="112">
        <v>1.1000000000000001</v>
      </c>
      <c r="BC59" s="116">
        <v>1.7</v>
      </c>
      <c r="BD59" s="112">
        <v>1.1000000000000001</v>
      </c>
      <c r="BE59" s="116">
        <v>1.7</v>
      </c>
      <c r="BF59" s="112">
        <v>1.1000000000000001</v>
      </c>
      <c r="BG59" s="116">
        <v>1.7</v>
      </c>
      <c r="BH59" s="112">
        <v>1.1000000000000001</v>
      </c>
      <c r="BI59" s="116">
        <v>1.7</v>
      </c>
      <c r="BJ59" s="112">
        <v>1.1000000000000001</v>
      </c>
      <c r="BK59" s="117">
        <v>1.7</v>
      </c>
      <c r="BL59" s="112">
        <v>1.1000000000000001</v>
      </c>
      <c r="BM59" s="117">
        <v>1.73</v>
      </c>
      <c r="BN59" s="126">
        <f t="shared" si="0"/>
        <v>0.7350000000000001</v>
      </c>
      <c r="BO59" s="112">
        <v>1.1000000000000001</v>
      </c>
      <c r="BP59" s="117">
        <v>1.73</v>
      </c>
      <c r="BQ59" s="126">
        <f t="shared" si="1"/>
        <v>0.7350000000000001</v>
      </c>
      <c r="BR59" s="112">
        <v>1.1000000000000001</v>
      </c>
      <c r="BS59" s="117">
        <v>1.76</v>
      </c>
      <c r="BT59" s="126">
        <f t="shared" si="2"/>
        <v>0.72000000000000008</v>
      </c>
      <c r="BU59" s="95"/>
    </row>
    <row r="60" spans="1:74" s="84" customFormat="1" x14ac:dyDescent="0.25">
      <c r="A60" s="102">
        <v>50</v>
      </c>
      <c r="B60" s="113" t="s">
        <v>51</v>
      </c>
      <c r="C60" s="114"/>
      <c r="D60" s="112">
        <v>1.2</v>
      </c>
      <c r="E60" s="115">
        <v>1.1000000000000001</v>
      </c>
      <c r="F60" s="112">
        <v>1.2</v>
      </c>
      <c r="G60" s="116">
        <v>1.1000000000000001</v>
      </c>
      <c r="H60" s="112">
        <v>1.2</v>
      </c>
      <c r="I60" s="116">
        <v>1.1000000000000001</v>
      </c>
      <c r="J60" s="112">
        <v>1.2</v>
      </c>
      <c r="K60" s="116">
        <v>1.1000000000000001</v>
      </c>
      <c r="L60" s="112">
        <v>1.2</v>
      </c>
      <c r="M60" s="116">
        <v>1.1000000000000001</v>
      </c>
      <c r="N60" s="112">
        <v>1.2</v>
      </c>
      <c r="O60" s="116">
        <v>1.1000000000000001</v>
      </c>
      <c r="P60" s="112">
        <v>1.2</v>
      </c>
      <c r="Q60" s="116">
        <v>1.1000000000000001</v>
      </c>
      <c r="R60" s="137">
        <v>1.4</v>
      </c>
      <c r="S60" s="108">
        <v>1.1000000000000001</v>
      </c>
      <c r="T60" s="112">
        <v>1.4</v>
      </c>
      <c r="U60" s="116">
        <v>1.1000000000000001</v>
      </c>
      <c r="V60" s="112">
        <v>1.4</v>
      </c>
      <c r="W60" s="116">
        <v>1.1000000000000001</v>
      </c>
      <c r="X60" s="112">
        <v>1.4</v>
      </c>
      <c r="Y60" s="116">
        <v>1.1000000000000001</v>
      </c>
      <c r="Z60" s="112">
        <v>1.4</v>
      </c>
      <c r="AA60" s="116">
        <v>1.1000000000000001</v>
      </c>
      <c r="AB60" s="112">
        <v>1.4</v>
      </c>
      <c r="AC60" s="116">
        <v>1.1000000000000001</v>
      </c>
      <c r="AD60" s="112">
        <v>1.4</v>
      </c>
      <c r="AE60" s="116">
        <v>1.1000000000000001</v>
      </c>
      <c r="AF60" s="112">
        <v>1.4</v>
      </c>
      <c r="AG60" s="116">
        <v>1.1000000000000001</v>
      </c>
      <c r="AH60" s="112">
        <v>1.4</v>
      </c>
      <c r="AI60" s="116">
        <v>1.1000000000000001</v>
      </c>
      <c r="AJ60" s="112">
        <v>1.4</v>
      </c>
      <c r="AK60" s="116">
        <v>1.1000000000000001</v>
      </c>
      <c r="AL60" s="112">
        <v>1.4</v>
      </c>
      <c r="AM60" s="116">
        <v>1.1000000000000001</v>
      </c>
      <c r="AN60" s="112">
        <v>1.4</v>
      </c>
      <c r="AO60" s="116">
        <v>1.2</v>
      </c>
      <c r="AP60" s="112">
        <v>1.4</v>
      </c>
      <c r="AQ60" s="116">
        <v>1.2</v>
      </c>
      <c r="AR60" s="112">
        <v>1.35</v>
      </c>
      <c r="AS60" s="116">
        <v>1.2</v>
      </c>
      <c r="AT60" s="112">
        <v>1.35</v>
      </c>
      <c r="AU60" s="116">
        <v>1.2</v>
      </c>
      <c r="AV60" s="112">
        <v>1.35</v>
      </c>
      <c r="AW60" s="116">
        <v>1.2</v>
      </c>
      <c r="AX60" s="112">
        <v>1.35</v>
      </c>
      <c r="AY60" s="116">
        <v>1.2</v>
      </c>
      <c r="AZ60" s="112">
        <v>1.35</v>
      </c>
      <c r="BA60" s="116">
        <v>1.2</v>
      </c>
      <c r="BB60" s="112">
        <v>1.35</v>
      </c>
      <c r="BC60" s="116">
        <v>1.2</v>
      </c>
      <c r="BD60" s="112">
        <v>1.35</v>
      </c>
      <c r="BE60" s="116">
        <v>1.2</v>
      </c>
      <c r="BF60" s="112">
        <v>1.3</v>
      </c>
      <c r="BG60" s="116">
        <v>1.2</v>
      </c>
      <c r="BH60" s="112">
        <v>1.3</v>
      </c>
      <c r="BI60" s="116">
        <v>1.2</v>
      </c>
      <c r="BJ60" s="112">
        <v>1.3</v>
      </c>
      <c r="BK60" s="117">
        <v>1.2</v>
      </c>
      <c r="BL60" s="112">
        <v>1.2</v>
      </c>
      <c r="BM60" s="117">
        <v>1.3</v>
      </c>
      <c r="BN60" s="126">
        <f t="shared" si="0"/>
        <v>1.0499999999999998</v>
      </c>
      <c r="BO60" s="112">
        <v>1.2</v>
      </c>
      <c r="BP60" s="117">
        <v>1.3</v>
      </c>
      <c r="BQ60" s="126">
        <f t="shared" si="1"/>
        <v>1.0499999999999998</v>
      </c>
      <c r="BR60" s="112">
        <v>1.2</v>
      </c>
      <c r="BS60" s="117">
        <v>1.3</v>
      </c>
      <c r="BT60" s="126">
        <f t="shared" si="2"/>
        <v>1.0499999999999998</v>
      </c>
      <c r="BU60" s="95"/>
      <c r="BV60" s="95"/>
    </row>
    <row r="61" spans="1:74" s="84" customFormat="1" x14ac:dyDescent="0.25">
      <c r="A61" s="102">
        <v>51</v>
      </c>
      <c r="B61" s="113" t="s">
        <v>52</v>
      </c>
      <c r="C61" s="114"/>
      <c r="D61" s="112">
        <v>1.4</v>
      </c>
      <c r="E61" s="115">
        <v>1.05</v>
      </c>
      <c r="F61" s="112">
        <v>1.4</v>
      </c>
      <c r="G61" s="116">
        <v>1.05</v>
      </c>
      <c r="H61" s="112">
        <v>1.4</v>
      </c>
      <c r="I61" s="116">
        <v>1.05</v>
      </c>
      <c r="J61" s="112">
        <v>1.4</v>
      </c>
      <c r="K61" s="116">
        <v>1.05</v>
      </c>
      <c r="L61" s="112">
        <v>1.4</v>
      </c>
      <c r="M61" s="116">
        <v>1.05</v>
      </c>
      <c r="N61" s="112">
        <v>1.4</v>
      </c>
      <c r="O61" s="116">
        <v>1.05</v>
      </c>
      <c r="P61" s="112">
        <v>1.4</v>
      </c>
      <c r="Q61" s="116">
        <v>1.05</v>
      </c>
      <c r="R61" s="128">
        <v>1.4</v>
      </c>
      <c r="S61" s="108">
        <v>1.05</v>
      </c>
      <c r="T61" s="112">
        <v>1.4</v>
      </c>
      <c r="U61" s="116">
        <v>1.05</v>
      </c>
      <c r="V61" s="112">
        <v>1.4</v>
      </c>
      <c r="W61" s="116">
        <v>1.05</v>
      </c>
      <c r="X61" s="112">
        <v>1.4</v>
      </c>
      <c r="Y61" s="116">
        <v>1.05</v>
      </c>
      <c r="Z61" s="112">
        <v>1.4</v>
      </c>
      <c r="AA61" s="116">
        <v>1.05</v>
      </c>
      <c r="AB61" s="112">
        <v>1.4</v>
      </c>
      <c r="AC61" s="116">
        <v>1.05</v>
      </c>
      <c r="AD61" s="112">
        <v>1.4</v>
      </c>
      <c r="AE61" s="116">
        <v>1.05</v>
      </c>
      <c r="AF61" s="112">
        <v>1.4</v>
      </c>
      <c r="AG61" s="116">
        <v>1.1000000000000001</v>
      </c>
      <c r="AH61" s="112">
        <v>1.4</v>
      </c>
      <c r="AI61" s="116">
        <v>1.1000000000000001</v>
      </c>
      <c r="AJ61" s="112">
        <v>1.4</v>
      </c>
      <c r="AK61" s="116">
        <v>1.2</v>
      </c>
      <c r="AL61" s="112">
        <v>1.4</v>
      </c>
      <c r="AM61" s="116">
        <v>1.2</v>
      </c>
      <c r="AN61" s="112">
        <v>1.4</v>
      </c>
      <c r="AO61" s="116">
        <v>1.3</v>
      </c>
      <c r="AP61" s="112">
        <v>1.4</v>
      </c>
      <c r="AQ61" s="116">
        <v>1.35</v>
      </c>
      <c r="AR61" s="112">
        <v>1.4</v>
      </c>
      <c r="AS61" s="116">
        <v>1.4</v>
      </c>
      <c r="AT61" s="112">
        <v>1.3</v>
      </c>
      <c r="AU61" s="116">
        <v>1.4</v>
      </c>
      <c r="AV61" s="112">
        <v>1.3</v>
      </c>
      <c r="AW61" s="116">
        <v>1.4</v>
      </c>
      <c r="AX61" s="112">
        <v>1.3</v>
      </c>
      <c r="AY61" s="116">
        <v>1.4</v>
      </c>
      <c r="AZ61" s="112">
        <v>1.25</v>
      </c>
      <c r="BA61" s="116">
        <v>1.4</v>
      </c>
      <c r="BB61" s="112">
        <v>1.25</v>
      </c>
      <c r="BC61" s="116">
        <v>1.4</v>
      </c>
      <c r="BD61" s="112">
        <v>1.25</v>
      </c>
      <c r="BE61" s="116">
        <v>1.4</v>
      </c>
      <c r="BF61" s="112">
        <v>1.2</v>
      </c>
      <c r="BG61" s="116">
        <v>1.4</v>
      </c>
      <c r="BH61" s="112">
        <v>1.2</v>
      </c>
      <c r="BI61" s="116">
        <v>1.4</v>
      </c>
      <c r="BJ61" s="112">
        <v>1.2</v>
      </c>
      <c r="BK61" s="117">
        <v>1.4</v>
      </c>
      <c r="BL61" s="112">
        <v>1.2</v>
      </c>
      <c r="BM61" s="117">
        <v>1.5</v>
      </c>
      <c r="BN61" s="126">
        <f t="shared" si="0"/>
        <v>0.95</v>
      </c>
      <c r="BO61" s="112">
        <v>1.1000000000000001</v>
      </c>
      <c r="BP61" s="117">
        <v>1.5</v>
      </c>
      <c r="BQ61" s="126">
        <f t="shared" si="1"/>
        <v>0.85000000000000009</v>
      </c>
      <c r="BR61" s="112">
        <v>1.1000000000000001</v>
      </c>
      <c r="BS61" s="117">
        <v>1.53</v>
      </c>
      <c r="BT61" s="126">
        <f t="shared" si="2"/>
        <v>0.83500000000000008</v>
      </c>
      <c r="BU61" s="95"/>
    </row>
    <row r="62" spans="1:74" s="84" customFormat="1" x14ac:dyDescent="0.25">
      <c r="A62" s="102">
        <v>52</v>
      </c>
      <c r="B62" s="113" t="s">
        <v>53</v>
      </c>
      <c r="C62" s="114"/>
      <c r="D62" s="112">
        <v>1.4</v>
      </c>
      <c r="E62" s="115">
        <v>1.1000000000000001</v>
      </c>
      <c r="F62" s="112">
        <v>1.4</v>
      </c>
      <c r="G62" s="116">
        <v>1.1000000000000001</v>
      </c>
      <c r="H62" s="112">
        <v>1.4</v>
      </c>
      <c r="I62" s="116">
        <v>1.1000000000000001</v>
      </c>
      <c r="J62" s="112">
        <v>1.4</v>
      </c>
      <c r="K62" s="116">
        <v>1.1000000000000001</v>
      </c>
      <c r="L62" s="112">
        <v>1.4</v>
      </c>
      <c r="M62" s="116">
        <v>1.1000000000000001</v>
      </c>
      <c r="N62" s="112">
        <v>1.4</v>
      </c>
      <c r="O62" s="116">
        <v>1.1000000000000001</v>
      </c>
      <c r="P62" s="112">
        <v>1.4</v>
      </c>
      <c r="Q62" s="116">
        <v>1.1000000000000001</v>
      </c>
      <c r="R62" s="128">
        <v>1.4</v>
      </c>
      <c r="S62" s="108">
        <v>1.1000000000000001</v>
      </c>
      <c r="T62" s="112">
        <v>1.4</v>
      </c>
      <c r="U62" s="116">
        <v>1.1000000000000001</v>
      </c>
      <c r="V62" s="112">
        <v>1.4</v>
      </c>
      <c r="W62" s="116">
        <v>1.1000000000000001</v>
      </c>
      <c r="X62" s="112">
        <v>1.4</v>
      </c>
      <c r="Y62" s="116">
        <v>1.1000000000000001</v>
      </c>
      <c r="Z62" s="112">
        <v>1.4</v>
      </c>
      <c r="AA62" s="116">
        <v>1.1000000000000001</v>
      </c>
      <c r="AB62" s="112">
        <v>1.4</v>
      </c>
      <c r="AC62" s="116">
        <v>1.1000000000000001</v>
      </c>
      <c r="AD62" s="112">
        <v>1.4</v>
      </c>
      <c r="AE62" s="116">
        <v>1.1000000000000001</v>
      </c>
      <c r="AF62" s="112">
        <v>1.35</v>
      </c>
      <c r="AG62" s="116">
        <v>1.1000000000000001</v>
      </c>
      <c r="AH62" s="112">
        <v>1.35</v>
      </c>
      <c r="AI62" s="116">
        <v>1.1000000000000001</v>
      </c>
      <c r="AJ62" s="112">
        <v>1.35</v>
      </c>
      <c r="AK62" s="116">
        <v>1.1000000000000001</v>
      </c>
      <c r="AL62" s="112">
        <v>1.3</v>
      </c>
      <c r="AM62" s="116">
        <v>1.1000000000000001</v>
      </c>
      <c r="AN62" s="112">
        <v>1.3</v>
      </c>
      <c r="AO62" s="116">
        <v>1.2</v>
      </c>
      <c r="AP62" s="112">
        <v>1.3</v>
      </c>
      <c r="AQ62" s="116">
        <v>1.2</v>
      </c>
      <c r="AR62" s="112">
        <v>1.3</v>
      </c>
      <c r="AS62" s="116">
        <v>1.2</v>
      </c>
      <c r="AT62" s="112">
        <v>1.3</v>
      </c>
      <c r="AU62" s="116">
        <v>1.2</v>
      </c>
      <c r="AV62" s="112">
        <v>1.3</v>
      </c>
      <c r="AW62" s="116">
        <v>1.2</v>
      </c>
      <c r="AX62" s="112">
        <v>1.3</v>
      </c>
      <c r="AY62" s="116">
        <v>1.2</v>
      </c>
      <c r="AZ62" s="112">
        <v>1.3</v>
      </c>
      <c r="BA62" s="116">
        <v>1.2</v>
      </c>
      <c r="BB62" s="112">
        <v>1.3</v>
      </c>
      <c r="BC62" s="116">
        <v>1.2</v>
      </c>
      <c r="BD62" s="112">
        <v>1.3</v>
      </c>
      <c r="BE62" s="116">
        <v>1.2</v>
      </c>
      <c r="BF62" s="112">
        <v>1.3</v>
      </c>
      <c r="BG62" s="116">
        <v>1.2</v>
      </c>
      <c r="BH62" s="112">
        <v>1.3</v>
      </c>
      <c r="BI62" s="116">
        <v>1.2</v>
      </c>
      <c r="BJ62" s="112">
        <v>1.3</v>
      </c>
      <c r="BK62" s="117">
        <v>1.2</v>
      </c>
      <c r="BL62" s="112">
        <v>1.25</v>
      </c>
      <c r="BM62" s="117">
        <v>1.3</v>
      </c>
      <c r="BN62" s="126">
        <f t="shared" si="0"/>
        <v>1.1000000000000001</v>
      </c>
      <c r="BO62" s="112">
        <v>1.2</v>
      </c>
      <c r="BP62" s="117">
        <v>1.4</v>
      </c>
      <c r="BQ62" s="126">
        <f t="shared" si="1"/>
        <v>1</v>
      </c>
      <c r="BR62" s="112">
        <v>1.2</v>
      </c>
      <c r="BS62" s="117">
        <v>1.4</v>
      </c>
      <c r="BT62" s="126">
        <f t="shared" si="2"/>
        <v>1</v>
      </c>
      <c r="BU62" s="95"/>
    </row>
    <row r="63" spans="1:74" s="84" customFormat="1" x14ac:dyDescent="0.25">
      <c r="A63" s="102">
        <v>53</v>
      </c>
      <c r="B63" s="113" t="s">
        <v>54</v>
      </c>
      <c r="C63" s="114"/>
      <c r="D63" s="112">
        <v>1.4</v>
      </c>
      <c r="E63" s="115">
        <v>1.1000000000000001</v>
      </c>
      <c r="F63" s="112">
        <v>1.4</v>
      </c>
      <c r="G63" s="116">
        <v>1.1000000000000001</v>
      </c>
      <c r="H63" s="112">
        <v>1.4</v>
      </c>
      <c r="I63" s="116">
        <v>1.1000000000000001</v>
      </c>
      <c r="J63" s="112">
        <v>1.4</v>
      </c>
      <c r="K63" s="116">
        <v>1.1000000000000001</v>
      </c>
      <c r="L63" s="112">
        <v>1.4</v>
      </c>
      <c r="M63" s="116">
        <v>1.1000000000000001</v>
      </c>
      <c r="N63" s="112">
        <v>1.4</v>
      </c>
      <c r="O63" s="116">
        <v>1.1000000000000001</v>
      </c>
      <c r="P63" s="112">
        <v>1.4</v>
      </c>
      <c r="Q63" s="116">
        <v>1.1000000000000001</v>
      </c>
      <c r="R63" s="128">
        <v>1.4</v>
      </c>
      <c r="S63" s="108">
        <v>1.1000000000000001</v>
      </c>
      <c r="T63" s="112">
        <v>1.4</v>
      </c>
      <c r="U63" s="116">
        <v>1.1000000000000001</v>
      </c>
      <c r="V63" s="112">
        <v>1.4</v>
      </c>
      <c r="W63" s="116">
        <v>1.1000000000000001</v>
      </c>
      <c r="X63" s="112">
        <v>1.4</v>
      </c>
      <c r="Y63" s="116">
        <v>1.1000000000000001</v>
      </c>
      <c r="Z63" s="112">
        <v>1.4</v>
      </c>
      <c r="AA63" s="116">
        <v>1.1000000000000001</v>
      </c>
      <c r="AB63" s="112">
        <v>1.4</v>
      </c>
      <c r="AC63" s="116">
        <v>1.1000000000000001</v>
      </c>
      <c r="AD63" s="112">
        <v>1.4</v>
      </c>
      <c r="AE63" s="116">
        <v>1.1000000000000001</v>
      </c>
      <c r="AF63" s="112">
        <v>1.4</v>
      </c>
      <c r="AG63" s="116">
        <v>1.1000000000000001</v>
      </c>
      <c r="AH63" s="112">
        <v>1.4</v>
      </c>
      <c r="AI63" s="116">
        <v>1.1000000000000001</v>
      </c>
      <c r="AJ63" s="112">
        <v>1.4</v>
      </c>
      <c r="AK63" s="116">
        <v>1.2</v>
      </c>
      <c r="AL63" s="112">
        <v>1.4</v>
      </c>
      <c r="AM63" s="116">
        <v>1.2</v>
      </c>
      <c r="AN63" s="112">
        <v>1.3</v>
      </c>
      <c r="AO63" s="116">
        <v>1.2</v>
      </c>
      <c r="AP63" s="112">
        <v>1.3</v>
      </c>
      <c r="AQ63" s="116">
        <v>1.2</v>
      </c>
      <c r="AR63" s="112">
        <v>1.3</v>
      </c>
      <c r="AS63" s="116">
        <v>1.2</v>
      </c>
      <c r="AT63" s="112">
        <v>1.3</v>
      </c>
      <c r="AU63" s="116">
        <v>1.2</v>
      </c>
      <c r="AV63" s="112">
        <v>1.3</v>
      </c>
      <c r="AW63" s="116">
        <v>1.2</v>
      </c>
      <c r="AX63" s="112">
        <v>1.3</v>
      </c>
      <c r="AY63" s="116">
        <v>1.2</v>
      </c>
      <c r="AZ63" s="112">
        <v>1.3</v>
      </c>
      <c r="BA63" s="116">
        <v>1.2</v>
      </c>
      <c r="BB63" s="112">
        <v>1.3</v>
      </c>
      <c r="BC63" s="116">
        <v>1.2</v>
      </c>
      <c r="BD63" s="112">
        <v>1.3</v>
      </c>
      <c r="BE63" s="116">
        <v>1.2</v>
      </c>
      <c r="BF63" s="112">
        <v>1.3</v>
      </c>
      <c r="BG63" s="116">
        <v>1.2</v>
      </c>
      <c r="BH63" s="112">
        <v>1.3</v>
      </c>
      <c r="BI63" s="116">
        <v>1.2</v>
      </c>
      <c r="BJ63" s="112">
        <v>1.3</v>
      </c>
      <c r="BK63" s="117">
        <v>1.2</v>
      </c>
      <c r="BL63" s="112">
        <v>1.3</v>
      </c>
      <c r="BM63" s="117">
        <v>1.3</v>
      </c>
      <c r="BN63" s="126">
        <f t="shared" si="0"/>
        <v>1.1499999999999999</v>
      </c>
      <c r="BO63" s="112">
        <v>1.3</v>
      </c>
      <c r="BP63" s="117">
        <v>1.3</v>
      </c>
      <c r="BQ63" s="126">
        <f t="shared" si="1"/>
        <v>1.1499999999999999</v>
      </c>
      <c r="BR63" s="112">
        <v>1.3</v>
      </c>
      <c r="BS63" s="117">
        <v>1.33</v>
      </c>
      <c r="BT63" s="126">
        <f t="shared" si="2"/>
        <v>1.135</v>
      </c>
      <c r="BU63" s="95"/>
    </row>
    <row r="64" spans="1:74" s="84" customFormat="1" x14ac:dyDescent="0.25">
      <c r="A64" s="102">
        <v>54</v>
      </c>
      <c r="B64" s="113" t="s">
        <v>55</v>
      </c>
      <c r="C64" s="114"/>
      <c r="D64" s="112">
        <v>1.2</v>
      </c>
      <c r="E64" s="115">
        <v>1.25</v>
      </c>
      <c r="F64" s="112">
        <v>1.2</v>
      </c>
      <c r="G64" s="116">
        <v>1.3</v>
      </c>
      <c r="H64" s="112">
        <v>1.2</v>
      </c>
      <c r="I64" s="116">
        <v>1.3</v>
      </c>
      <c r="J64" s="112">
        <v>1.2</v>
      </c>
      <c r="K64" s="116">
        <v>1.3</v>
      </c>
      <c r="L64" s="112">
        <v>1.2</v>
      </c>
      <c r="M64" s="116">
        <v>1.3</v>
      </c>
      <c r="N64" s="112">
        <v>1.2</v>
      </c>
      <c r="O64" s="116">
        <v>1.3</v>
      </c>
      <c r="P64" s="112">
        <v>1.2</v>
      </c>
      <c r="Q64" s="116">
        <v>1.3</v>
      </c>
      <c r="R64" s="128">
        <v>1.2</v>
      </c>
      <c r="S64" s="123">
        <v>1.4</v>
      </c>
      <c r="T64" s="112">
        <v>1.2</v>
      </c>
      <c r="U64" s="116">
        <v>1.4</v>
      </c>
      <c r="V64" s="112">
        <v>1.2</v>
      </c>
      <c r="W64" s="116">
        <v>1.4</v>
      </c>
      <c r="X64" s="112">
        <v>1.2</v>
      </c>
      <c r="Y64" s="116">
        <v>1.4</v>
      </c>
      <c r="Z64" s="112">
        <v>1.2</v>
      </c>
      <c r="AA64" s="116">
        <v>1.4</v>
      </c>
      <c r="AB64" s="112">
        <v>1.2</v>
      </c>
      <c r="AC64" s="116">
        <v>1.4</v>
      </c>
      <c r="AD64" s="112">
        <v>1.2</v>
      </c>
      <c r="AE64" s="116">
        <v>1.4</v>
      </c>
      <c r="AF64" s="112">
        <v>1.2</v>
      </c>
      <c r="AG64" s="116">
        <v>1.4</v>
      </c>
      <c r="AH64" s="112">
        <v>1.2</v>
      </c>
      <c r="AI64" s="116">
        <v>1.4</v>
      </c>
      <c r="AJ64" s="112">
        <v>1.2</v>
      </c>
      <c r="AK64" s="116">
        <v>1.4</v>
      </c>
      <c r="AL64" s="112">
        <v>1.2</v>
      </c>
      <c r="AM64" s="116">
        <v>1.4</v>
      </c>
      <c r="AN64" s="112">
        <v>1.2</v>
      </c>
      <c r="AO64" s="116">
        <v>1.4</v>
      </c>
      <c r="AP64" s="112">
        <v>1.2</v>
      </c>
      <c r="AQ64" s="116">
        <v>1.45</v>
      </c>
      <c r="AR64" s="112">
        <v>1.2</v>
      </c>
      <c r="AS64" s="116">
        <v>1.45</v>
      </c>
      <c r="AT64" s="112">
        <v>1.2</v>
      </c>
      <c r="AU64" s="116">
        <v>1.45</v>
      </c>
      <c r="AV64" s="112">
        <v>1.2</v>
      </c>
      <c r="AW64" s="116">
        <v>1.45</v>
      </c>
      <c r="AX64" s="112">
        <v>1.2</v>
      </c>
      <c r="AY64" s="116">
        <v>1.45</v>
      </c>
      <c r="AZ64" s="112">
        <v>1.2</v>
      </c>
      <c r="BA64" s="116">
        <v>1.45</v>
      </c>
      <c r="BB64" s="112">
        <v>1.2</v>
      </c>
      <c r="BC64" s="116">
        <v>1.45</v>
      </c>
      <c r="BD64" s="112">
        <v>1.2</v>
      </c>
      <c r="BE64" s="116">
        <v>1.45</v>
      </c>
      <c r="BF64" s="112">
        <v>1.2</v>
      </c>
      <c r="BG64" s="116">
        <v>1.45</v>
      </c>
      <c r="BH64" s="112">
        <v>1.2</v>
      </c>
      <c r="BI64" s="116">
        <v>1.45</v>
      </c>
      <c r="BJ64" s="112">
        <v>1.2</v>
      </c>
      <c r="BK64" s="117">
        <v>1.5</v>
      </c>
      <c r="BL64" s="112">
        <v>1.2</v>
      </c>
      <c r="BM64" s="117">
        <v>1.6</v>
      </c>
      <c r="BN64" s="126">
        <f t="shared" si="0"/>
        <v>0.89999999999999991</v>
      </c>
      <c r="BO64" s="112">
        <v>1.2</v>
      </c>
      <c r="BP64" s="117">
        <v>1.6</v>
      </c>
      <c r="BQ64" s="126">
        <f t="shared" si="1"/>
        <v>0.89999999999999991</v>
      </c>
      <c r="BR64" s="112">
        <v>1.2</v>
      </c>
      <c r="BS64" s="117">
        <v>1.6</v>
      </c>
      <c r="BT64" s="126">
        <f t="shared" si="2"/>
        <v>0.89999999999999991</v>
      </c>
      <c r="BU64" s="95"/>
    </row>
    <row r="65" spans="1:73" s="84" customFormat="1" x14ac:dyDescent="0.25">
      <c r="A65" s="102">
        <v>55</v>
      </c>
      <c r="B65" s="113" t="s">
        <v>56</v>
      </c>
      <c r="C65" s="114"/>
      <c r="D65" s="112">
        <v>1.2</v>
      </c>
      <c r="E65" s="115">
        <v>1.45</v>
      </c>
      <c r="F65" s="112">
        <v>1.2</v>
      </c>
      <c r="G65" s="116">
        <v>1.45</v>
      </c>
      <c r="H65" s="112">
        <v>1.2</v>
      </c>
      <c r="I65" s="116">
        <v>1.45</v>
      </c>
      <c r="J65" s="112">
        <v>1.2</v>
      </c>
      <c r="K65" s="116">
        <v>1.45</v>
      </c>
      <c r="L65" s="112">
        <v>1.2</v>
      </c>
      <c r="M65" s="116">
        <v>1.45</v>
      </c>
      <c r="N65" s="112">
        <v>1.2</v>
      </c>
      <c r="O65" s="116">
        <v>1.45</v>
      </c>
      <c r="P65" s="112">
        <v>1.2</v>
      </c>
      <c r="Q65" s="116">
        <v>1.45</v>
      </c>
      <c r="R65" s="128">
        <v>1.2</v>
      </c>
      <c r="S65" s="123">
        <v>1.55</v>
      </c>
      <c r="T65" s="112">
        <v>1.2</v>
      </c>
      <c r="U65" s="116">
        <v>1.55</v>
      </c>
      <c r="V65" s="112">
        <v>1.2</v>
      </c>
      <c r="W65" s="116">
        <v>1.55</v>
      </c>
      <c r="X65" s="112">
        <v>1.2</v>
      </c>
      <c r="Y65" s="116">
        <v>1.55</v>
      </c>
      <c r="Z65" s="112">
        <v>1.2</v>
      </c>
      <c r="AA65" s="116">
        <v>1.55</v>
      </c>
      <c r="AB65" s="112">
        <v>1.2</v>
      </c>
      <c r="AC65" s="116">
        <v>1.55</v>
      </c>
      <c r="AD65" s="112">
        <v>1.2</v>
      </c>
      <c r="AE65" s="116">
        <v>1.55</v>
      </c>
      <c r="AF65" s="112">
        <v>1.2</v>
      </c>
      <c r="AG65" s="116">
        <v>1.55</v>
      </c>
      <c r="AH65" s="112">
        <v>1.2</v>
      </c>
      <c r="AI65" s="116">
        <v>1.55</v>
      </c>
      <c r="AJ65" s="112">
        <v>1.2</v>
      </c>
      <c r="AK65" s="116">
        <v>1.65</v>
      </c>
      <c r="AL65" s="112">
        <v>1.1000000000000001</v>
      </c>
      <c r="AM65" s="116">
        <v>1.65</v>
      </c>
      <c r="AN65" s="112">
        <v>1.1000000000000001</v>
      </c>
      <c r="AO65" s="116">
        <v>1.65</v>
      </c>
      <c r="AP65" s="112">
        <v>1.1000000000000001</v>
      </c>
      <c r="AQ65" s="116">
        <v>1.65</v>
      </c>
      <c r="AR65" s="112">
        <v>1.1000000000000001</v>
      </c>
      <c r="AS65" s="116">
        <v>1.65</v>
      </c>
      <c r="AT65" s="112">
        <v>1.1000000000000001</v>
      </c>
      <c r="AU65" s="116">
        <v>1.65</v>
      </c>
      <c r="AV65" s="112">
        <v>1.1000000000000001</v>
      </c>
      <c r="AW65" s="116">
        <v>1.65</v>
      </c>
      <c r="AX65" s="112">
        <v>1.1000000000000001</v>
      </c>
      <c r="AY65" s="116">
        <v>1.65</v>
      </c>
      <c r="AZ65" s="112">
        <v>1.1000000000000001</v>
      </c>
      <c r="BA65" s="116">
        <v>1.65</v>
      </c>
      <c r="BB65" s="112">
        <v>1.1000000000000001</v>
      </c>
      <c r="BC65" s="116">
        <v>1.65</v>
      </c>
      <c r="BD65" s="112">
        <v>1.1000000000000001</v>
      </c>
      <c r="BE65" s="116">
        <v>1.65</v>
      </c>
      <c r="BF65" s="112">
        <v>1.1000000000000001</v>
      </c>
      <c r="BG65" s="116">
        <v>1.65</v>
      </c>
      <c r="BH65" s="112">
        <v>1.1000000000000001</v>
      </c>
      <c r="BI65" s="116">
        <v>1.65</v>
      </c>
      <c r="BJ65" s="112">
        <v>1.1000000000000001</v>
      </c>
      <c r="BK65" s="117">
        <v>1.65</v>
      </c>
      <c r="BL65" s="112">
        <v>1.1000000000000001</v>
      </c>
      <c r="BM65" s="117">
        <v>1.68</v>
      </c>
      <c r="BN65" s="126">
        <f t="shared" si="0"/>
        <v>0.76000000000000012</v>
      </c>
      <c r="BO65" s="112">
        <v>1.1000000000000001</v>
      </c>
      <c r="BP65" s="117">
        <v>1.68</v>
      </c>
      <c r="BQ65" s="126">
        <f t="shared" si="1"/>
        <v>0.76000000000000012</v>
      </c>
      <c r="BR65" s="112">
        <v>1.1000000000000001</v>
      </c>
      <c r="BS65" s="117">
        <v>1.71</v>
      </c>
      <c r="BT65" s="126">
        <f t="shared" si="2"/>
        <v>0.74500000000000011</v>
      </c>
      <c r="BU65" s="95"/>
    </row>
    <row r="66" spans="1:73" s="84" customFormat="1" x14ac:dyDescent="0.25">
      <c r="A66" s="102">
        <v>56</v>
      </c>
      <c r="B66" s="113" t="s">
        <v>57</v>
      </c>
      <c r="C66" s="114"/>
      <c r="D66" s="112">
        <v>1.4</v>
      </c>
      <c r="E66" s="115">
        <v>1.4</v>
      </c>
      <c r="F66" s="112">
        <v>1.4</v>
      </c>
      <c r="G66" s="116">
        <v>1.4</v>
      </c>
      <c r="H66" s="112">
        <v>1.4</v>
      </c>
      <c r="I66" s="116">
        <v>1.4</v>
      </c>
      <c r="J66" s="112">
        <v>1.4</v>
      </c>
      <c r="K66" s="116">
        <v>1.4</v>
      </c>
      <c r="L66" s="112">
        <v>1.4</v>
      </c>
      <c r="M66" s="116">
        <v>1.4</v>
      </c>
      <c r="N66" s="112">
        <v>1.4</v>
      </c>
      <c r="O66" s="116">
        <v>1.4</v>
      </c>
      <c r="P66" s="112">
        <v>1.4</v>
      </c>
      <c r="Q66" s="116">
        <v>1.4</v>
      </c>
      <c r="R66" s="128">
        <v>1.4</v>
      </c>
      <c r="S66" s="123">
        <v>1.45</v>
      </c>
      <c r="T66" s="112">
        <v>1.4</v>
      </c>
      <c r="U66" s="116">
        <v>1.45</v>
      </c>
      <c r="V66" s="112">
        <v>1.4</v>
      </c>
      <c r="W66" s="116">
        <v>1.45</v>
      </c>
      <c r="X66" s="112">
        <v>1.4</v>
      </c>
      <c r="Y66" s="116">
        <v>1.45</v>
      </c>
      <c r="Z66" s="112">
        <v>1.4</v>
      </c>
      <c r="AA66" s="116">
        <v>1.45</v>
      </c>
      <c r="AB66" s="112">
        <v>1.3</v>
      </c>
      <c r="AC66" s="116">
        <v>1.45</v>
      </c>
      <c r="AD66" s="112">
        <v>1.3</v>
      </c>
      <c r="AE66" s="116">
        <v>1.45</v>
      </c>
      <c r="AF66" s="112">
        <v>1.2</v>
      </c>
      <c r="AG66" s="116">
        <v>1.55</v>
      </c>
      <c r="AH66" s="112">
        <v>1.2</v>
      </c>
      <c r="AI66" s="116">
        <v>1.55</v>
      </c>
      <c r="AJ66" s="112">
        <v>1.2</v>
      </c>
      <c r="AK66" s="116">
        <v>1.65</v>
      </c>
      <c r="AL66" s="112">
        <v>1.2</v>
      </c>
      <c r="AM66" s="116">
        <v>1.65</v>
      </c>
      <c r="AN66" s="112">
        <v>1.1000000000000001</v>
      </c>
      <c r="AO66" s="116">
        <v>1.7</v>
      </c>
      <c r="AP66" s="112">
        <v>1.1000000000000001</v>
      </c>
      <c r="AQ66" s="116">
        <v>1.7</v>
      </c>
      <c r="AR66" s="112">
        <v>1.1000000000000001</v>
      </c>
      <c r="AS66" s="116">
        <v>1.7</v>
      </c>
      <c r="AT66" s="112">
        <v>1.1000000000000001</v>
      </c>
      <c r="AU66" s="116">
        <v>1.7</v>
      </c>
      <c r="AV66" s="112">
        <v>1.1000000000000001</v>
      </c>
      <c r="AW66" s="116">
        <v>1.7</v>
      </c>
      <c r="AX66" s="112">
        <v>1.1000000000000001</v>
      </c>
      <c r="AY66" s="116">
        <v>1.7</v>
      </c>
      <c r="AZ66" s="112">
        <v>1.1000000000000001</v>
      </c>
      <c r="BA66" s="116">
        <v>1.7</v>
      </c>
      <c r="BB66" s="112">
        <v>1.1000000000000001</v>
      </c>
      <c r="BC66" s="116">
        <v>1.7</v>
      </c>
      <c r="BD66" s="112">
        <v>1.1000000000000001</v>
      </c>
      <c r="BE66" s="116">
        <v>1.7</v>
      </c>
      <c r="BF66" s="112">
        <v>1.1000000000000001</v>
      </c>
      <c r="BG66" s="116">
        <v>1.7</v>
      </c>
      <c r="BH66" s="112">
        <v>1.1000000000000001</v>
      </c>
      <c r="BI66" s="116">
        <v>1.7</v>
      </c>
      <c r="BJ66" s="112">
        <v>1.1000000000000001</v>
      </c>
      <c r="BK66" s="117">
        <v>1.7</v>
      </c>
      <c r="BL66" s="112">
        <v>1.1000000000000001</v>
      </c>
      <c r="BM66" s="117">
        <v>1.73</v>
      </c>
      <c r="BN66" s="126">
        <f t="shared" si="0"/>
        <v>0.7350000000000001</v>
      </c>
      <c r="BO66" s="112">
        <v>1.1000000000000001</v>
      </c>
      <c r="BP66" s="117">
        <v>1.73</v>
      </c>
      <c r="BQ66" s="126">
        <f t="shared" si="1"/>
        <v>0.7350000000000001</v>
      </c>
      <c r="BR66" s="112">
        <v>1.1000000000000001</v>
      </c>
      <c r="BS66" s="117">
        <v>1.76</v>
      </c>
      <c r="BT66" s="126">
        <f t="shared" si="2"/>
        <v>0.72000000000000008</v>
      </c>
      <c r="BU66" s="95"/>
    </row>
    <row r="67" spans="1:73" s="84" customFormat="1" x14ac:dyDescent="0.25">
      <c r="A67" s="102">
        <v>57</v>
      </c>
      <c r="B67" s="113" t="s">
        <v>58</v>
      </c>
      <c r="C67" s="114"/>
      <c r="D67" s="112">
        <v>1.2</v>
      </c>
      <c r="E67" s="115">
        <v>1.3</v>
      </c>
      <c r="F67" s="112">
        <v>1.2</v>
      </c>
      <c r="G67" s="116">
        <v>1.3</v>
      </c>
      <c r="H67" s="112">
        <v>1.2</v>
      </c>
      <c r="I67" s="116">
        <v>1.3</v>
      </c>
      <c r="J67" s="112">
        <v>1.2</v>
      </c>
      <c r="K67" s="116">
        <v>1.3</v>
      </c>
      <c r="L67" s="112">
        <v>1.2</v>
      </c>
      <c r="M67" s="116">
        <v>1.3</v>
      </c>
      <c r="N67" s="112">
        <v>1.2</v>
      </c>
      <c r="O67" s="116">
        <v>1.3</v>
      </c>
      <c r="P67" s="112">
        <v>1.2</v>
      </c>
      <c r="Q67" s="116">
        <v>1.3</v>
      </c>
      <c r="R67" s="128">
        <v>1.2</v>
      </c>
      <c r="S67" s="123">
        <v>1.35</v>
      </c>
      <c r="T67" s="112">
        <v>1.2</v>
      </c>
      <c r="U67" s="116">
        <v>1.35</v>
      </c>
      <c r="V67" s="112">
        <v>1.2</v>
      </c>
      <c r="W67" s="116">
        <v>1.35</v>
      </c>
      <c r="X67" s="112">
        <v>1.2</v>
      </c>
      <c r="Y67" s="116">
        <v>1.35</v>
      </c>
      <c r="Z67" s="112">
        <v>1.2</v>
      </c>
      <c r="AA67" s="116">
        <v>1.35</v>
      </c>
      <c r="AB67" s="112">
        <v>1.2</v>
      </c>
      <c r="AC67" s="116">
        <v>1.35</v>
      </c>
      <c r="AD67" s="112">
        <v>1.2</v>
      </c>
      <c r="AE67" s="116">
        <v>1.35</v>
      </c>
      <c r="AF67" s="112">
        <v>1.2</v>
      </c>
      <c r="AG67" s="116">
        <v>1.35</v>
      </c>
      <c r="AH67" s="112">
        <v>1.2</v>
      </c>
      <c r="AI67" s="116">
        <v>1.35</v>
      </c>
      <c r="AJ67" s="112">
        <v>1.2</v>
      </c>
      <c r="AK67" s="116">
        <v>1.45</v>
      </c>
      <c r="AL67" s="112">
        <v>1.2</v>
      </c>
      <c r="AM67" s="116">
        <v>1.45</v>
      </c>
      <c r="AN67" s="112">
        <v>1.2</v>
      </c>
      <c r="AO67" s="116">
        <v>1.45</v>
      </c>
      <c r="AP67" s="112">
        <v>1.2</v>
      </c>
      <c r="AQ67" s="116">
        <v>1.45</v>
      </c>
      <c r="AR67" s="112">
        <v>1.3</v>
      </c>
      <c r="AS67" s="116">
        <v>1.45</v>
      </c>
      <c r="AT67" s="112">
        <v>1.3</v>
      </c>
      <c r="AU67" s="116">
        <v>1.45</v>
      </c>
      <c r="AV67" s="112">
        <v>1.3</v>
      </c>
      <c r="AW67" s="116">
        <v>1.45</v>
      </c>
      <c r="AX67" s="112">
        <v>1.4</v>
      </c>
      <c r="AY67" s="116">
        <v>1.45</v>
      </c>
      <c r="AZ67" s="112">
        <v>1.4</v>
      </c>
      <c r="BA67" s="116">
        <v>1.45</v>
      </c>
      <c r="BB67" s="112">
        <v>1.3</v>
      </c>
      <c r="BC67" s="116">
        <v>1.45</v>
      </c>
      <c r="BD67" s="112">
        <v>1.3</v>
      </c>
      <c r="BE67" s="116">
        <v>1.45</v>
      </c>
      <c r="BF67" s="112">
        <v>1.2</v>
      </c>
      <c r="BG67" s="116">
        <v>1.45</v>
      </c>
      <c r="BH67" s="112">
        <v>1.2</v>
      </c>
      <c r="BI67" s="116">
        <v>1.45</v>
      </c>
      <c r="BJ67" s="112">
        <v>1.2</v>
      </c>
      <c r="BK67" s="117">
        <v>1.45</v>
      </c>
      <c r="BL67" s="112">
        <v>1.2</v>
      </c>
      <c r="BM67" s="117">
        <v>1.5</v>
      </c>
      <c r="BN67" s="126">
        <f t="shared" si="0"/>
        <v>0.95</v>
      </c>
      <c r="BO67" s="112">
        <v>1.2</v>
      </c>
      <c r="BP67" s="117">
        <v>1.5</v>
      </c>
      <c r="BQ67" s="126">
        <f t="shared" si="1"/>
        <v>0.95</v>
      </c>
      <c r="BR67" s="112">
        <v>1.2</v>
      </c>
      <c r="BS67" s="117">
        <v>1.55</v>
      </c>
      <c r="BT67" s="126">
        <f t="shared" si="2"/>
        <v>0.92499999999999993</v>
      </c>
      <c r="BU67" s="95"/>
    </row>
    <row r="68" spans="1:73" s="84" customFormat="1" x14ac:dyDescent="0.25">
      <c r="A68" s="102">
        <v>58</v>
      </c>
      <c r="B68" s="113" t="s">
        <v>59</v>
      </c>
      <c r="C68" s="114"/>
      <c r="D68" s="112">
        <v>1.4</v>
      </c>
      <c r="E68" s="115">
        <v>1.35</v>
      </c>
      <c r="F68" s="112">
        <v>1.4</v>
      </c>
      <c r="G68" s="116">
        <v>1.45</v>
      </c>
      <c r="H68" s="112">
        <v>1.4</v>
      </c>
      <c r="I68" s="116">
        <v>1.45</v>
      </c>
      <c r="J68" s="112">
        <v>1.4</v>
      </c>
      <c r="K68" s="116">
        <v>1.45</v>
      </c>
      <c r="L68" s="112">
        <v>1.4</v>
      </c>
      <c r="M68" s="116">
        <v>1.45</v>
      </c>
      <c r="N68" s="112">
        <v>1.4</v>
      </c>
      <c r="O68" s="116">
        <v>1.45</v>
      </c>
      <c r="P68" s="112">
        <v>1.4</v>
      </c>
      <c r="Q68" s="116">
        <v>1.45</v>
      </c>
      <c r="R68" s="128">
        <v>1.4</v>
      </c>
      <c r="S68" s="123">
        <v>1.55</v>
      </c>
      <c r="T68" s="112">
        <v>1.4</v>
      </c>
      <c r="U68" s="116">
        <v>1.55</v>
      </c>
      <c r="V68" s="112">
        <v>1.4</v>
      </c>
      <c r="W68" s="116">
        <v>1.6</v>
      </c>
      <c r="X68" s="112">
        <v>1.4</v>
      </c>
      <c r="Y68" s="116">
        <v>1.6</v>
      </c>
      <c r="Z68" s="112">
        <v>1.4</v>
      </c>
      <c r="AA68" s="116">
        <v>1.6</v>
      </c>
      <c r="AB68" s="112">
        <v>1.4</v>
      </c>
      <c r="AC68" s="116">
        <v>1.6</v>
      </c>
      <c r="AD68" s="112">
        <v>1.4</v>
      </c>
      <c r="AE68" s="116">
        <v>1.6</v>
      </c>
      <c r="AF68" s="112">
        <v>1.4</v>
      </c>
      <c r="AG68" s="116">
        <v>1.6</v>
      </c>
      <c r="AH68" s="112">
        <v>1.4</v>
      </c>
      <c r="AI68" s="116">
        <v>1.6</v>
      </c>
      <c r="AJ68" s="112">
        <v>1.4</v>
      </c>
      <c r="AK68" s="116">
        <v>1.7</v>
      </c>
      <c r="AL68" s="112">
        <v>1.4</v>
      </c>
      <c r="AM68" s="116">
        <v>1.7</v>
      </c>
      <c r="AN68" s="112">
        <v>1.4</v>
      </c>
      <c r="AO68" s="116">
        <v>1.7</v>
      </c>
      <c r="AP68" s="112">
        <v>1.4</v>
      </c>
      <c r="AQ68" s="116">
        <v>1.7</v>
      </c>
      <c r="AR68" s="112">
        <v>1.4</v>
      </c>
      <c r="AS68" s="116">
        <v>1.7</v>
      </c>
      <c r="AT68" s="112">
        <v>1.4</v>
      </c>
      <c r="AU68" s="116">
        <v>1.7</v>
      </c>
      <c r="AV68" s="112">
        <v>1.4</v>
      </c>
      <c r="AW68" s="116">
        <v>1.7</v>
      </c>
      <c r="AX68" s="112">
        <v>1.4</v>
      </c>
      <c r="AY68" s="116">
        <v>1.7</v>
      </c>
      <c r="AZ68" s="112">
        <v>1.4</v>
      </c>
      <c r="BA68" s="116">
        <v>1.7</v>
      </c>
      <c r="BB68" s="112">
        <v>1.4</v>
      </c>
      <c r="BC68" s="116">
        <v>1.7</v>
      </c>
      <c r="BD68" s="112">
        <v>1.4</v>
      </c>
      <c r="BE68" s="116">
        <v>1.7</v>
      </c>
      <c r="BF68" s="112">
        <v>1.4</v>
      </c>
      <c r="BG68" s="116">
        <v>1.7</v>
      </c>
      <c r="BH68" s="112">
        <v>1.4</v>
      </c>
      <c r="BI68" s="116">
        <v>1.7</v>
      </c>
      <c r="BJ68" s="112">
        <v>1.4</v>
      </c>
      <c r="BK68" s="117">
        <v>1.7</v>
      </c>
      <c r="BL68" s="112">
        <v>1.4</v>
      </c>
      <c r="BM68" s="117">
        <v>1.73</v>
      </c>
      <c r="BN68" s="126">
        <f t="shared" si="0"/>
        <v>1.0349999999999999</v>
      </c>
      <c r="BO68" s="112">
        <v>1.4</v>
      </c>
      <c r="BP68" s="117">
        <v>1.73</v>
      </c>
      <c r="BQ68" s="126">
        <f t="shared" si="1"/>
        <v>1.0349999999999999</v>
      </c>
      <c r="BR68" s="112">
        <v>1.4</v>
      </c>
      <c r="BS68" s="117">
        <v>1.76</v>
      </c>
      <c r="BT68" s="126">
        <f t="shared" si="2"/>
        <v>1.02</v>
      </c>
      <c r="BU68" s="95"/>
    </row>
    <row r="69" spans="1:73" s="84" customFormat="1" x14ac:dyDescent="0.25">
      <c r="A69" s="102">
        <v>59</v>
      </c>
      <c r="B69" s="113" t="s">
        <v>60</v>
      </c>
      <c r="C69" s="114"/>
      <c r="D69" s="112">
        <v>1.1000000000000001</v>
      </c>
      <c r="E69" s="115">
        <v>1.5</v>
      </c>
      <c r="F69" s="112">
        <v>1.1000000000000001</v>
      </c>
      <c r="G69" s="116">
        <v>1.5</v>
      </c>
      <c r="H69" s="112">
        <v>1.1000000000000001</v>
      </c>
      <c r="I69" s="116">
        <v>1.5</v>
      </c>
      <c r="J69" s="112">
        <v>1.1000000000000001</v>
      </c>
      <c r="K69" s="116">
        <v>1.5</v>
      </c>
      <c r="L69" s="112">
        <v>1.1000000000000001</v>
      </c>
      <c r="M69" s="116">
        <v>1.5</v>
      </c>
      <c r="N69" s="112">
        <v>1.1000000000000001</v>
      </c>
      <c r="O69" s="116">
        <v>1.5</v>
      </c>
      <c r="P69" s="112">
        <v>1.1000000000000001</v>
      </c>
      <c r="Q69" s="116">
        <v>1.5</v>
      </c>
      <c r="R69" s="128">
        <v>1.1000000000000001</v>
      </c>
      <c r="S69" s="108">
        <v>1.5</v>
      </c>
      <c r="T69" s="112">
        <v>1.1000000000000001</v>
      </c>
      <c r="U69" s="116">
        <v>1.5</v>
      </c>
      <c r="V69" s="112">
        <v>1.1000000000000001</v>
      </c>
      <c r="W69" s="116">
        <v>1.5</v>
      </c>
      <c r="X69" s="112">
        <v>1.1000000000000001</v>
      </c>
      <c r="Y69" s="116">
        <v>1.5</v>
      </c>
      <c r="Z69" s="112">
        <v>1.1000000000000001</v>
      </c>
      <c r="AA69" s="116">
        <v>1.5</v>
      </c>
      <c r="AB69" s="112">
        <v>1.1000000000000001</v>
      </c>
      <c r="AC69" s="116">
        <v>1.5</v>
      </c>
      <c r="AD69" s="112">
        <v>1.1000000000000001</v>
      </c>
      <c r="AE69" s="116">
        <v>1.5</v>
      </c>
      <c r="AF69" s="112">
        <v>1.1000000000000001</v>
      </c>
      <c r="AG69" s="116">
        <v>1.5</v>
      </c>
      <c r="AH69" s="112">
        <v>1.1000000000000001</v>
      </c>
      <c r="AI69" s="116">
        <v>1.5</v>
      </c>
      <c r="AJ69" s="112">
        <v>1.1000000000000001</v>
      </c>
      <c r="AK69" s="116">
        <v>1.6</v>
      </c>
      <c r="AL69" s="112">
        <v>1.1000000000000001</v>
      </c>
      <c r="AM69" s="116">
        <v>1.6</v>
      </c>
      <c r="AN69" s="112">
        <v>1.1000000000000001</v>
      </c>
      <c r="AO69" s="116">
        <v>1.6</v>
      </c>
      <c r="AP69" s="112">
        <v>1.1000000000000001</v>
      </c>
      <c r="AQ69" s="116">
        <v>1.6</v>
      </c>
      <c r="AR69" s="112">
        <v>1.1000000000000001</v>
      </c>
      <c r="AS69" s="116">
        <v>1.6</v>
      </c>
      <c r="AT69" s="112">
        <v>1.1000000000000001</v>
      </c>
      <c r="AU69" s="116">
        <v>1.6</v>
      </c>
      <c r="AV69" s="112">
        <v>1.1000000000000001</v>
      </c>
      <c r="AW69" s="116">
        <v>1.6</v>
      </c>
      <c r="AX69" s="112">
        <v>1.1000000000000001</v>
      </c>
      <c r="AY69" s="116">
        <v>1.6</v>
      </c>
      <c r="AZ69" s="112">
        <v>1.1000000000000001</v>
      </c>
      <c r="BA69" s="116">
        <v>1.6</v>
      </c>
      <c r="BB69" s="112">
        <v>1.1000000000000001</v>
      </c>
      <c r="BC69" s="116">
        <v>1.6</v>
      </c>
      <c r="BD69" s="112">
        <v>1.1000000000000001</v>
      </c>
      <c r="BE69" s="116">
        <v>1.6</v>
      </c>
      <c r="BF69" s="112">
        <v>1.1000000000000001</v>
      </c>
      <c r="BG69" s="116">
        <v>1.6</v>
      </c>
      <c r="BH69" s="112">
        <v>1.1000000000000001</v>
      </c>
      <c r="BI69" s="116">
        <v>1.6</v>
      </c>
      <c r="BJ69" s="112">
        <v>1.1000000000000001</v>
      </c>
      <c r="BK69" s="117">
        <v>1.6</v>
      </c>
      <c r="BL69" s="112">
        <v>1.1000000000000001</v>
      </c>
      <c r="BM69" s="117">
        <v>1.63</v>
      </c>
      <c r="BN69" s="126">
        <f t="shared" si="0"/>
        <v>0.78500000000000014</v>
      </c>
      <c r="BO69" s="112">
        <v>1.1000000000000001</v>
      </c>
      <c r="BP69" s="117">
        <v>1.63</v>
      </c>
      <c r="BQ69" s="126">
        <f t="shared" si="1"/>
        <v>0.78500000000000014</v>
      </c>
      <c r="BR69" s="112">
        <v>1.1000000000000001</v>
      </c>
      <c r="BS69" s="117">
        <v>1.66</v>
      </c>
      <c r="BT69" s="126">
        <f t="shared" si="2"/>
        <v>0.77000000000000013</v>
      </c>
      <c r="BU69" s="95"/>
    </row>
    <row r="70" spans="1:73" s="84" customFormat="1" x14ac:dyDescent="0.25">
      <c r="A70" s="102">
        <v>60</v>
      </c>
      <c r="B70" s="113" t="s">
        <v>61</v>
      </c>
      <c r="C70" s="114"/>
      <c r="D70" s="112">
        <v>1.3</v>
      </c>
      <c r="E70" s="115">
        <v>1.25</v>
      </c>
      <c r="F70" s="112">
        <v>1.3</v>
      </c>
      <c r="G70" s="116">
        <v>1.25</v>
      </c>
      <c r="H70" s="112">
        <v>1.3</v>
      </c>
      <c r="I70" s="116">
        <v>1.25</v>
      </c>
      <c r="J70" s="112">
        <v>1.3</v>
      </c>
      <c r="K70" s="116">
        <v>1.25</v>
      </c>
      <c r="L70" s="112">
        <v>1.3</v>
      </c>
      <c r="M70" s="116">
        <v>1.25</v>
      </c>
      <c r="N70" s="112">
        <v>1.3</v>
      </c>
      <c r="O70" s="116">
        <v>1.25</v>
      </c>
      <c r="P70" s="112">
        <v>1.3</v>
      </c>
      <c r="Q70" s="116">
        <v>1.25</v>
      </c>
      <c r="R70" s="128">
        <v>1.3</v>
      </c>
      <c r="S70" s="123">
        <v>1.3</v>
      </c>
      <c r="T70" s="112">
        <v>1.3</v>
      </c>
      <c r="U70" s="116">
        <v>1.3</v>
      </c>
      <c r="V70" s="112">
        <v>1.3</v>
      </c>
      <c r="W70" s="116">
        <v>1.3</v>
      </c>
      <c r="X70" s="112">
        <v>1.3</v>
      </c>
      <c r="Y70" s="116">
        <v>1.3</v>
      </c>
      <c r="Z70" s="112">
        <v>1.3</v>
      </c>
      <c r="AA70" s="116">
        <v>1.3</v>
      </c>
      <c r="AB70" s="112">
        <v>1.4</v>
      </c>
      <c r="AC70" s="116">
        <v>1.3</v>
      </c>
      <c r="AD70" s="112">
        <v>1.4</v>
      </c>
      <c r="AE70" s="116">
        <v>1.3</v>
      </c>
      <c r="AF70" s="112">
        <v>1.4</v>
      </c>
      <c r="AG70" s="116">
        <v>1.3</v>
      </c>
      <c r="AH70" s="112">
        <v>1.4</v>
      </c>
      <c r="AI70" s="116">
        <v>1.3</v>
      </c>
      <c r="AJ70" s="112">
        <v>1.3</v>
      </c>
      <c r="AK70" s="116">
        <v>1.35</v>
      </c>
      <c r="AL70" s="112">
        <v>1.3</v>
      </c>
      <c r="AM70" s="116">
        <v>1.35</v>
      </c>
      <c r="AN70" s="112">
        <v>1.3</v>
      </c>
      <c r="AO70" s="116">
        <v>1.35</v>
      </c>
      <c r="AP70" s="112">
        <v>1.3</v>
      </c>
      <c r="AQ70" s="116">
        <v>1.35</v>
      </c>
      <c r="AR70" s="112">
        <v>1.3</v>
      </c>
      <c r="AS70" s="116">
        <v>1.35</v>
      </c>
      <c r="AT70" s="112">
        <v>1.3</v>
      </c>
      <c r="AU70" s="116">
        <v>1.35</v>
      </c>
      <c r="AV70" s="112">
        <v>1.3</v>
      </c>
      <c r="AW70" s="116">
        <v>1.35</v>
      </c>
      <c r="AX70" s="112">
        <v>1.3</v>
      </c>
      <c r="AY70" s="116">
        <v>1.35</v>
      </c>
      <c r="AZ70" s="112">
        <v>1.3</v>
      </c>
      <c r="BA70" s="116">
        <v>1.35</v>
      </c>
      <c r="BB70" s="112">
        <v>1.3</v>
      </c>
      <c r="BC70" s="116">
        <v>1.35</v>
      </c>
      <c r="BD70" s="112">
        <v>1.3</v>
      </c>
      <c r="BE70" s="116">
        <v>1.35</v>
      </c>
      <c r="BF70" s="112">
        <v>1.3</v>
      </c>
      <c r="BG70" s="116">
        <v>1.35</v>
      </c>
      <c r="BH70" s="112">
        <v>1.3</v>
      </c>
      <c r="BI70" s="116">
        <v>1.35</v>
      </c>
      <c r="BJ70" s="112">
        <v>1.3</v>
      </c>
      <c r="BK70" s="117">
        <v>1.35</v>
      </c>
      <c r="BL70" s="112">
        <v>1.3</v>
      </c>
      <c r="BM70" s="117">
        <v>1.5</v>
      </c>
      <c r="BN70" s="126">
        <f t="shared" si="0"/>
        <v>1.05</v>
      </c>
      <c r="BO70" s="112">
        <v>1.3</v>
      </c>
      <c r="BP70" s="117">
        <v>1.5</v>
      </c>
      <c r="BQ70" s="126">
        <f t="shared" si="1"/>
        <v>1.05</v>
      </c>
      <c r="BR70" s="112">
        <v>1.3</v>
      </c>
      <c r="BS70" s="117">
        <v>1.5</v>
      </c>
      <c r="BT70" s="126">
        <f t="shared" si="2"/>
        <v>1.05</v>
      </c>
      <c r="BU70" s="95"/>
    </row>
    <row r="71" spans="1:73" s="84" customFormat="1" x14ac:dyDescent="0.25">
      <c r="A71" s="102">
        <v>61</v>
      </c>
      <c r="B71" s="113" t="s">
        <v>62</v>
      </c>
      <c r="C71" s="114"/>
      <c r="D71" s="112">
        <v>1.4</v>
      </c>
      <c r="E71" s="115">
        <v>1.1499999999999999</v>
      </c>
      <c r="F71" s="112">
        <v>1.4</v>
      </c>
      <c r="G71" s="116">
        <v>1.3</v>
      </c>
      <c r="H71" s="112">
        <v>1.4</v>
      </c>
      <c r="I71" s="116">
        <v>1.3</v>
      </c>
      <c r="J71" s="112">
        <v>1.4</v>
      </c>
      <c r="K71" s="116">
        <v>1.3</v>
      </c>
      <c r="L71" s="112">
        <v>1.4</v>
      </c>
      <c r="M71" s="116">
        <v>1.3</v>
      </c>
      <c r="N71" s="112">
        <v>1.4</v>
      </c>
      <c r="O71" s="116">
        <v>1.3</v>
      </c>
      <c r="P71" s="112">
        <v>1.4</v>
      </c>
      <c r="Q71" s="116">
        <v>1.3</v>
      </c>
      <c r="R71" s="128">
        <v>1.4</v>
      </c>
      <c r="S71" s="108">
        <v>1.3</v>
      </c>
      <c r="T71" s="112">
        <v>1.4</v>
      </c>
      <c r="U71" s="116">
        <v>1.3</v>
      </c>
      <c r="V71" s="112">
        <v>1.4</v>
      </c>
      <c r="W71" s="116">
        <v>1.3</v>
      </c>
      <c r="X71" s="112">
        <v>1.4</v>
      </c>
      <c r="Y71" s="116">
        <v>1.3</v>
      </c>
      <c r="Z71" s="112">
        <v>1.4</v>
      </c>
      <c r="AA71" s="116">
        <v>1.3</v>
      </c>
      <c r="AB71" s="112">
        <v>1.4</v>
      </c>
      <c r="AC71" s="116">
        <v>1.3</v>
      </c>
      <c r="AD71" s="112">
        <v>1.4</v>
      </c>
      <c r="AE71" s="116">
        <v>1.3</v>
      </c>
      <c r="AF71" s="112">
        <v>1.4</v>
      </c>
      <c r="AG71" s="116">
        <v>1.3</v>
      </c>
      <c r="AH71" s="112">
        <v>1.4</v>
      </c>
      <c r="AI71" s="116">
        <v>1.3</v>
      </c>
      <c r="AJ71" s="112">
        <v>1.4</v>
      </c>
      <c r="AK71" s="116">
        <v>1.4</v>
      </c>
      <c r="AL71" s="112">
        <v>1.3</v>
      </c>
      <c r="AM71" s="116">
        <v>1.4</v>
      </c>
      <c r="AN71" s="112">
        <v>1.3</v>
      </c>
      <c r="AO71" s="116">
        <v>1.45</v>
      </c>
      <c r="AP71" s="112">
        <v>1.3</v>
      </c>
      <c r="AQ71" s="116">
        <v>1.45</v>
      </c>
      <c r="AR71" s="112">
        <v>1.3</v>
      </c>
      <c r="AS71" s="116">
        <v>1.45</v>
      </c>
      <c r="AT71" s="112">
        <v>1.3</v>
      </c>
      <c r="AU71" s="116">
        <v>1.45</v>
      </c>
      <c r="AV71" s="112">
        <v>1.3</v>
      </c>
      <c r="AW71" s="116">
        <v>1.45</v>
      </c>
      <c r="AX71" s="112">
        <v>1.3</v>
      </c>
      <c r="AY71" s="116">
        <v>1.45</v>
      </c>
      <c r="AZ71" s="112">
        <v>1.3</v>
      </c>
      <c r="BA71" s="116">
        <v>1.45</v>
      </c>
      <c r="BB71" s="112">
        <v>1.3</v>
      </c>
      <c r="BC71" s="116">
        <v>1.45</v>
      </c>
      <c r="BD71" s="112">
        <v>1.3</v>
      </c>
      <c r="BE71" s="116">
        <v>1.45</v>
      </c>
      <c r="BF71" s="112">
        <v>1.3</v>
      </c>
      <c r="BG71" s="116">
        <v>1.45</v>
      </c>
      <c r="BH71" s="112">
        <v>1.3</v>
      </c>
      <c r="BI71" s="116">
        <v>1.45</v>
      </c>
      <c r="BJ71" s="112">
        <v>1.3</v>
      </c>
      <c r="BK71" s="117">
        <v>1.45</v>
      </c>
      <c r="BL71" s="112">
        <v>1.3</v>
      </c>
      <c r="BM71" s="117">
        <v>1.48</v>
      </c>
      <c r="BN71" s="126">
        <f t="shared" si="0"/>
        <v>1.06</v>
      </c>
      <c r="BO71" s="112">
        <v>1.3</v>
      </c>
      <c r="BP71" s="117">
        <v>1.48</v>
      </c>
      <c r="BQ71" s="126">
        <f t="shared" si="1"/>
        <v>1.06</v>
      </c>
      <c r="BR71" s="112">
        <v>1.3</v>
      </c>
      <c r="BS71" s="117">
        <v>1.51</v>
      </c>
      <c r="BT71" s="126">
        <f t="shared" si="2"/>
        <v>1.0449999999999999</v>
      </c>
      <c r="BU71" s="95"/>
    </row>
    <row r="72" spans="1:73" s="84" customFormat="1" x14ac:dyDescent="0.25">
      <c r="A72" s="102">
        <v>62</v>
      </c>
      <c r="B72" s="113" t="s">
        <v>63</v>
      </c>
      <c r="C72" s="114"/>
      <c r="D72" s="112">
        <v>1.1000000000000001</v>
      </c>
      <c r="E72" s="115">
        <v>1.35</v>
      </c>
      <c r="F72" s="112">
        <v>1.1000000000000001</v>
      </c>
      <c r="G72" s="116">
        <v>1.35</v>
      </c>
      <c r="H72" s="112">
        <v>1.1000000000000001</v>
      </c>
      <c r="I72" s="116">
        <v>1.35</v>
      </c>
      <c r="J72" s="112">
        <v>1.1000000000000001</v>
      </c>
      <c r="K72" s="116">
        <v>1.35</v>
      </c>
      <c r="L72" s="112">
        <v>1.1000000000000001</v>
      </c>
      <c r="M72" s="116">
        <v>1.35</v>
      </c>
      <c r="N72" s="112">
        <v>1.1000000000000001</v>
      </c>
      <c r="O72" s="116">
        <v>1.35</v>
      </c>
      <c r="P72" s="112">
        <v>1.1000000000000001</v>
      </c>
      <c r="Q72" s="116">
        <v>1.35</v>
      </c>
      <c r="R72" s="137">
        <v>1.3</v>
      </c>
      <c r="S72" s="108">
        <v>1.35</v>
      </c>
      <c r="T72" s="112">
        <v>1.3</v>
      </c>
      <c r="U72" s="116">
        <v>1.35</v>
      </c>
      <c r="V72" s="112">
        <v>1.3</v>
      </c>
      <c r="W72" s="116">
        <v>1.35</v>
      </c>
      <c r="X72" s="112">
        <v>1.3</v>
      </c>
      <c r="Y72" s="116">
        <v>1.35</v>
      </c>
      <c r="Z72" s="112">
        <v>1.3</v>
      </c>
      <c r="AA72" s="116">
        <v>1.35</v>
      </c>
      <c r="AB72" s="112">
        <v>1.3</v>
      </c>
      <c r="AC72" s="116">
        <v>1.4</v>
      </c>
      <c r="AD72" s="112">
        <v>1.3</v>
      </c>
      <c r="AE72" s="116">
        <v>1.5</v>
      </c>
      <c r="AF72" s="112">
        <v>1.1000000000000001</v>
      </c>
      <c r="AG72" s="116">
        <v>1.6</v>
      </c>
      <c r="AH72" s="112">
        <v>1.1000000000000001</v>
      </c>
      <c r="AI72" s="116">
        <v>1.6</v>
      </c>
      <c r="AJ72" s="112">
        <v>1.1000000000000001</v>
      </c>
      <c r="AK72" s="116">
        <v>1.7</v>
      </c>
      <c r="AL72" s="112">
        <v>1.1000000000000001</v>
      </c>
      <c r="AM72" s="116">
        <v>1.7</v>
      </c>
      <c r="AN72" s="112">
        <v>1.1000000000000001</v>
      </c>
      <c r="AO72" s="116">
        <v>1.7</v>
      </c>
      <c r="AP72" s="112">
        <v>1.1000000000000001</v>
      </c>
      <c r="AQ72" s="116">
        <v>1.7</v>
      </c>
      <c r="AR72" s="112">
        <v>1.1000000000000001</v>
      </c>
      <c r="AS72" s="116">
        <v>1.7</v>
      </c>
      <c r="AT72" s="112">
        <v>1.1000000000000001</v>
      </c>
      <c r="AU72" s="116">
        <v>1.7</v>
      </c>
      <c r="AV72" s="112">
        <v>1.1000000000000001</v>
      </c>
      <c r="AW72" s="116">
        <v>1.7</v>
      </c>
      <c r="AX72" s="112">
        <v>1.1000000000000001</v>
      </c>
      <c r="AY72" s="116">
        <v>1.7</v>
      </c>
      <c r="AZ72" s="112">
        <v>1.1000000000000001</v>
      </c>
      <c r="BA72" s="116">
        <v>1.7</v>
      </c>
      <c r="BB72" s="112">
        <v>1.1000000000000001</v>
      </c>
      <c r="BC72" s="116">
        <v>1.7</v>
      </c>
      <c r="BD72" s="112">
        <v>1.1000000000000001</v>
      </c>
      <c r="BE72" s="116">
        <v>1.7</v>
      </c>
      <c r="BF72" s="112">
        <v>1.1000000000000001</v>
      </c>
      <c r="BG72" s="116">
        <v>1.7</v>
      </c>
      <c r="BH72" s="112">
        <v>1.1000000000000001</v>
      </c>
      <c r="BI72" s="116">
        <v>1.7</v>
      </c>
      <c r="BJ72" s="112">
        <v>1.1000000000000001</v>
      </c>
      <c r="BK72" s="117">
        <v>1.7</v>
      </c>
      <c r="BL72" s="112">
        <v>1.1000000000000001</v>
      </c>
      <c r="BM72" s="117">
        <v>1.73</v>
      </c>
      <c r="BN72" s="126">
        <f t="shared" si="0"/>
        <v>0.7350000000000001</v>
      </c>
      <c r="BO72" s="112">
        <v>1.1000000000000001</v>
      </c>
      <c r="BP72" s="117">
        <v>1.73</v>
      </c>
      <c r="BQ72" s="126">
        <f t="shared" si="1"/>
        <v>0.7350000000000001</v>
      </c>
      <c r="BR72" s="112">
        <v>1</v>
      </c>
      <c r="BS72" s="117">
        <v>1.76</v>
      </c>
      <c r="BT72" s="126">
        <f t="shared" si="2"/>
        <v>0.62</v>
      </c>
      <c r="BU72" s="95"/>
    </row>
    <row r="73" spans="1:73" s="84" customFormat="1" collapsed="1" x14ac:dyDescent="0.25">
      <c r="A73" s="241"/>
      <c r="B73" s="242" t="s">
        <v>64</v>
      </c>
      <c r="C73" s="243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5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8"/>
      <c r="BO73" s="247"/>
      <c r="BP73" s="247"/>
      <c r="BQ73" s="248"/>
      <c r="BR73" s="247"/>
      <c r="BS73" s="247"/>
      <c r="BT73" s="248"/>
      <c r="BU73" s="95"/>
    </row>
    <row r="74" spans="1:73" s="84" customFormat="1" x14ac:dyDescent="0.25">
      <c r="A74" s="102">
        <v>63</v>
      </c>
      <c r="B74" s="113" t="s">
        <v>65</v>
      </c>
      <c r="C74" s="114"/>
      <c r="D74" s="112">
        <v>1.4</v>
      </c>
      <c r="E74" s="115">
        <v>1.1499999999999999</v>
      </c>
      <c r="F74" s="112">
        <v>1.4</v>
      </c>
      <c r="G74" s="116">
        <v>1.1499999999999999</v>
      </c>
      <c r="H74" s="112">
        <v>1.4</v>
      </c>
      <c r="I74" s="116">
        <v>1.1499999999999999</v>
      </c>
      <c r="J74" s="112">
        <v>1.4</v>
      </c>
      <c r="K74" s="116">
        <v>1.1499999999999999</v>
      </c>
      <c r="L74" s="112">
        <v>1.4</v>
      </c>
      <c r="M74" s="116">
        <v>1.1499999999999999</v>
      </c>
      <c r="N74" s="112">
        <v>1.4</v>
      </c>
      <c r="O74" s="116">
        <v>1.1499999999999999</v>
      </c>
      <c r="P74" s="112">
        <v>1.4</v>
      </c>
      <c r="Q74" s="116">
        <v>1.1499999999999999</v>
      </c>
      <c r="R74" s="128">
        <v>1.4</v>
      </c>
      <c r="S74" s="123">
        <v>1.25</v>
      </c>
      <c r="T74" s="112">
        <v>1.4</v>
      </c>
      <c r="U74" s="116">
        <v>1.25</v>
      </c>
      <c r="V74" s="112">
        <v>1.4</v>
      </c>
      <c r="W74" s="116">
        <v>1.25</v>
      </c>
      <c r="X74" s="112">
        <v>1.4</v>
      </c>
      <c r="Y74" s="116">
        <v>1.25</v>
      </c>
      <c r="Z74" s="112">
        <v>1.4</v>
      </c>
      <c r="AA74" s="116">
        <v>1.25</v>
      </c>
      <c r="AB74" s="112">
        <v>1.4</v>
      </c>
      <c r="AC74" s="116">
        <v>1.25</v>
      </c>
      <c r="AD74" s="112">
        <v>1.4</v>
      </c>
      <c r="AE74" s="116">
        <v>1.25</v>
      </c>
      <c r="AF74" s="112">
        <v>1.4</v>
      </c>
      <c r="AG74" s="116">
        <v>1.25</v>
      </c>
      <c r="AH74" s="112">
        <v>1.4</v>
      </c>
      <c r="AI74" s="116">
        <v>1.25</v>
      </c>
      <c r="AJ74" s="112">
        <v>1.4</v>
      </c>
      <c r="AK74" s="116">
        <v>1.35</v>
      </c>
      <c r="AL74" s="112">
        <v>1.4</v>
      </c>
      <c r="AM74" s="116">
        <v>1.35</v>
      </c>
      <c r="AN74" s="112">
        <v>1.4</v>
      </c>
      <c r="AO74" s="116">
        <v>1.35</v>
      </c>
      <c r="AP74" s="112">
        <v>1.4</v>
      </c>
      <c r="AQ74" s="116">
        <v>1.35</v>
      </c>
      <c r="AR74" s="112">
        <v>1.4</v>
      </c>
      <c r="AS74" s="116">
        <v>1.35</v>
      </c>
      <c r="AT74" s="112">
        <v>1.4</v>
      </c>
      <c r="AU74" s="116">
        <v>1.35</v>
      </c>
      <c r="AV74" s="112">
        <v>1.4</v>
      </c>
      <c r="AW74" s="116">
        <v>1.35</v>
      </c>
      <c r="AX74" s="112">
        <v>1.4</v>
      </c>
      <c r="AY74" s="116">
        <v>1.35</v>
      </c>
      <c r="AZ74" s="112">
        <v>1.4</v>
      </c>
      <c r="BA74" s="116">
        <v>1.35</v>
      </c>
      <c r="BB74" s="112">
        <v>1.4</v>
      </c>
      <c r="BC74" s="116">
        <v>1.35</v>
      </c>
      <c r="BD74" s="112">
        <v>1.4</v>
      </c>
      <c r="BE74" s="116">
        <v>1.35</v>
      </c>
      <c r="BF74" s="112">
        <v>1.4</v>
      </c>
      <c r="BG74" s="116">
        <v>1.35</v>
      </c>
      <c r="BH74" s="112">
        <v>1.4</v>
      </c>
      <c r="BI74" s="116">
        <v>1.35</v>
      </c>
      <c r="BJ74" s="112">
        <v>1.4</v>
      </c>
      <c r="BK74" s="117">
        <v>1.35</v>
      </c>
      <c r="BL74" s="112">
        <v>1.4</v>
      </c>
      <c r="BM74" s="117">
        <v>1.38</v>
      </c>
      <c r="BN74" s="126">
        <f t="shared" ref="BN74:BN134" si="3">+BL74-(BM74-1)/2</f>
        <v>1.21</v>
      </c>
      <c r="BO74" s="112">
        <v>1.4</v>
      </c>
      <c r="BP74" s="117">
        <v>1.38</v>
      </c>
      <c r="BQ74" s="126">
        <f>+BO74-(BP74-1)/2</f>
        <v>1.21</v>
      </c>
      <c r="BR74" s="112">
        <v>1.3</v>
      </c>
      <c r="BS74" s="117">
        <v>1.38</v>
      </c>
      <c r="BT74" s="126">
        <f>+BR74-(BS74-1)/2</f>
        <v>1.1100000000000001</v>
      </c>
      <c r="BU74" s="95"/>
    </row>
    <row r="75" spans="1:73" s="84" customFormat="1" x14ac:dyDescent="0.25">
      <c r="A75" s="102">
        <v>64</v>
      </c>
      <c r="B75" s="113" t="s">
        <v>66</v>
      </c>
      <c r="C75" s="114"/>
      <c r="D75" s="112">
        <v>1.5</v>
      </c>
      <c r="E75" s="115">
        <v>1.2</v>
      </c>
      <c r="F75" s="112">
        <v>1.5</v>
      </c>
      <c r="G75" s="116">
        <v>1.2</v>
      </c>
      <c r="H75" s="112">
        <v>1.5</v>
      </c>
      <c r="I75" s="116">
        <v>1.2</v>
      </c>
      <c r="J75" s="112">
        <v>1.5</v>
      </c>
      <c r="K75" s="116">
        <v>1.2</v>
      </c>
      <c r="L75" s="112">
        <v>1.5</v>
      </c>
      <c r="M75" s="116">
        <v>1.2</v>
      </c>
      <c r="N75" s="112">
        <v>1.5</v>
      </c>
      <c r="O75" s="116">
        <v>1.2</v>
      </c>
      <c r="P75" s="112">
        <v>1.5</v>
      </c>
      <c r="Q75" s="116">
        <v>1.2</v>
      </c>
      <c r="R75" s="128">
        <v>1.5</v>
      </c>
      <c r="S75" s="108">
        <v>1.2</v>
      </c>
      <c r="T75" s="112">
        <v>1.5</v>
      </c>
      <c r="U75" s="116">
        <v>1.2</v>
      </c>
      <c r="V75" s="112">
        <v>1.4</v>
      </c>
      <c r="W75" s="116">
        <v>1.2</v>
      </c>
      <c r="X75" s="112">
        <v>1.3</v>
      </c>
      <c r="Y75" s="116">
        <v>1.2</v>
      </c>
      <c r="Z75" s="112">
        <v>1.3</v>
      </c>
      <c r="AA75" s="116">
        <v>1.2</v>
      </c>
      <c r="AB75" s="112">
        <v>1.3</v>
      </c>
      <c r="AC75" s="116">
        <v>1.2</v>
      </c>
      <c r="AD75" s="112">
        <v>1.3</v>
      </c>
      <c r="AE75" s="116">
        <v>1.2</v>
      </c>
      <c r="AF75" s="112">
        <v>1.3</v>
      </c>
      <c r="AG75" s="116">
        <v>1.2</v>
      </c>
      <c r="AH75" s="112">
        <v>1.3</v>
      </c>
      <c r="AI75" s="116">
        <v>1.2</v>
      </c>
      <c r="AJ75" s="112">
        <v>1.3</v>
      </c>
      <c r="AK75" s="116">
        <v>1.3</v>
      </c>
      <c r="AL75" s="112">
        <v>1.4</v>
      </c>
      <c r="AM75" s="116">
        <v>1.3</v>
      </c>
      <c r="AN75" s="112">
        <v>1.4</v>
      </c>
      <c r="AO75" s="116">
        <v>1.3</v>
      </c>
      <c r="AP75" s="112">
        <v>1.4</v>
      </c>
      <c r="AQ75" s="116">
        <v>1.3</v>
      </c>
      <c r="AR75" s="112">
        <v>1.4</v>
      </c>
      <c r="AS75" s="116">
        <v>1.3</v>
      </c>
      <c r="AT75" s="112">
        <v>1.4</v>
      </c>
      <c r="AU75" s="116">
        <v>1.3</v>
      </c>
      <c r="AV75" s="112">
        <v>1.4</v>
      </c>
      <c r="AW75" s="116">
        <v>1.3</v>
      </c>
      <c r="AX75" s="112">
        <v>1.4</v>
      </c>
      <c r="AY75" s="116">
        <v>1.3</v>
      </c>
      <c r="AZ75" s="112">
        <v>1.4</v>
      </c>
      <c r="BA75" s="116">
        <v>1.3</v>
      </c>
      <c r="BB75" s="112">
        <v>1.4</v>
      </c>
      <c r="BC75" s="116">
        <v>1.3</v>
      </c>
      <c r="BD75" s="112">
        <v>1.4</v>
      </c>
      <c r="BE75" s="116">
        <v>1.3</v>
      </c>
      <c r="BF75" s="112">
        <v>1.4</v>
      </c>
      <c r="BG75" s="116">
        <v>1.3</v>
      </c>
      <c r="BH75" s="112">
        <v>1.4</v>
      </c>
      <c r="BI75" s="116">
        <v>1.3</v>
      </c>
      <c r="BJ75" s="112">
        <v>1.4</v>
      </c>
      <c r="BK75" s="117">
        <v>1.3</v>
      </c>
      <c r="BL75" s="112">
        <v>1.4</v>
      </c>
      <c r="BM75" s="117">
        <v>1.33</v>
      </c>
      <c r="BN75" s="126">
        <f t="shared" si="3"/>
        <v>1.2349999999999999</v>
      </c>
      <c r="BO75" s="112">
        <v>1.4</v>
      </c>
      <c r="BP75" s="117">
        <v>1.33</v>
      </c>
      <c r="BQ75" s="126">
        <f>+BO75-(BP75-1)/2</f>
        <v>1.2349999999999999</v>
      </c>
      <c r="BR75" s="112">
        <v>1.4</v>
      </c>
      <c r="BS75" s="117">
        <v>1.36</v>
      </c>
      <c r="BT75" s="126">
        <f>+BR75-(BS75-1)/2</f>
        <v>1.2199999999999998</v>
      </c>
      <c r="BU75" s="95"/>
    </row>
    <row r="76" spans="1:73" s="84" customFormat="1" x14ac:dyDescent="0.25">
      <c r="A76" s="102">
        <v>65</v>
      </c>
      <c r="B76" s="113" t="s">
        <v>67</v>
      </c>
      <c r="C76" s="114"/>
      <c r="D76" s="112">
        <v>1.3</v>
      </c>
      <c r="E76" s="115">
        <v>1.2</v>
      </c>
      <c r="F76" s="112">
        <v>1.3</v>
      </c>
      <c r="G76" s="116">
        <v>1.2</v>
      </c>
      <c r="H76" s="112">
        <v>1.3</v>
      </c>
      <c r="I76" s="116">
        <v>1.2</v>
      </c>
      <c r="J76" s="112">
        <v>1.3</v>
      </c>
      <c r="K76" s="116">
        <v>1.2</v>
      </c>
      <c r="L76" s="112">
        <v>1.3</v>
      </c>
      <c r="M76" s="116">
        <v>1.2</v>
      </c>
      <c r="N76" s="112">
        <v>1.3</v>
      </c>
      <c r="O76" s="116">
        <v>1.2</v>
      </c>
      <c r="P76" s="112">
        <v>1.3</v>
      </c>
      <c r="Q76" s="116">
        <v>1.2</v>
      </c>
      <c r="R76" s="128">
        <v>1.3</v>
      </c>
      <c r="S76" s="123">
        <v>1.3</v>
      </c>
      <c r="T76" s="112">
        <v>1.3</v>
      </c>
      <c r="U76" s="116">
        <v>1.3</v>
      </c>
      <c r="V76" s="112">
        <v>1.3</v>
      </c>
      <c r="W76" s="116">
        <v>1.3</v>
      </c>
      <c r="X76" s="112">
        <v>1.3</v>
      </c>
      <c r="Y76" s="116">
        <v>1.3</v>
      </c>
      <c r="Z76" s="112">
        <v>1.3</v>
      </c>
      <c r="AA76" s="116">
        <v>1.3</v>
      </c>
      <c r="AB76" s="112">
        <v>1.3</v>
      </c>
      <c r="AC76" s="116">
        <v>1.3</v>
      </c>
      <c r="AD76" s="112">
        <v>1.3</v>
      </c>
      <c r="AE76" s="116">
        <v>1.3</v>
      </c>
      <c r="AF76" s="112">
        <v>1.3</v>
      </c>
      <c r="AG76" s="116">
        <v>1.3</v>
      </c>
      <c r="AH76" s="112">
        <v>1.3</v>
      </c>
      <c r="AI76" s="116">
        <v>1.3</v>
      </c>
      <c r="AJ76" s="112">
        <v>1.3</v>
      </c>
      <c r="AK76" s="116">
        <v>1.4</v>
      </c>
      <c r="AL76" s="112">
        <v>1.3</v>
      </c>
      <c r="AM76" s="116">
        <v>1.4</v>
      </c>
      <c r="AN76" s="112">
        <v>1.3</v>
      </c>
      <c r="AO76" s="116">
        <v>1.4</v>
      </c>
      <c r="AP76" s="112">
        <v>1.3</v>
      </c>
      <c r="AQ76" s="116">
        <v>1.4</v>
      </c>
      <c r="AR76" s="112">
        <v>1.3</v>
      </c>
      <c r="AS76" s="116">
        <v>1.4</v>
      </c>
      <c r="AT76" s="112">
        <v>1.3</v>
      </c>
      <c r="AU76" s="116">
        <v>1.4</v>
      </c>
      <c r="AV76" s="112">
        <v>1.3</v>
      </c>
      <c r="AW76" s="116">
        <v>1.4</v>
      </c>
      <c r="AX76" s="112">
        <v>1.3</v>
      </c>
      <c r="AY76" s="116">
        <v>1.4</v>
      </c>
      <c r="AZ76" s="112">
        <v>1.3</v>
      </c>
      <c r="BA76" s="116">
        <v>1.4</v>
      </c>
      <c r="BB76" s="112">
        <v>1.3</v>
      </c>
      <c r="BC76" s="116">
        <v>1.4</v>
      </c>
      <c r="BD76" s="112">
        <v>1.3</v>
      </c>
      <c r="BE76" s="116">
        <v>1.4</v>
      </c>
      <c r="BF76" s="112">
        <v>1.3</v>
      </c>
      <c r="BG76" s="116">
        <v>1.4</v>
      </c>
      <c r="BH76" s="112">
        <v>1.3</v>
      </c>
      <c r="BI76" s="116">
        <v>1.4</v>
      </c>
      <c r="BJ76" s="112">
        <v>1.3</v>
      </c>
      <c r="BK76" s="117">
        <v>1.4</v>
      </c>
      <c r="BL76" s="112">
        <v>1.3</v>
      </c>
      <c r="BM76" s="117">
        <v>1.43</v>
      </c>
      <c r="BN76" s="126">
        <f t="shared" si="3"/>
        <v>1.085</v>
      </c>
      <c r="BO76" s="112">
        <v>1.3</v>
      </c>
      <c r="BP76" s="117">
        <v>1.43</v>
      </c>
      <c r="BQ76" s="126">
        <f>+BO76-(BP76-1)/2</f>
        <v>1.085</v>
      </c>
      <c r="BR76" s="112">
        <v>1.3</v>
      </c>
      <c r="BS76" s="117">
        <v>1.46</v>
      </c>
      <c r="BT76" s="126">
        <f>+BR76-(BS76-1)/2</f>
        <v>1.07</v>
      </c>
      <c r="BU76" s="95"/>
    </row>
    <row r="77" spans="1:73" s="84" customFormat="1" x14ac:dyDescent="0.25">
      <c r="A77" s="102">
        <v>66</v>
      </c>
      <c r="B77" s="113" t="s">
        <v>68</v>
      </c>
      <c r="C77" s="114"/>
      <c r="D77" s="112">
        <v>1.4</v>
      </c>
      <c r="E77" s="115">
        <v>1.3</v>
      </c>
      <c r="F77" s="112">
        <v>1.4</v>
      </c>
      <c r="G77" s="116">
        <v>1.3</v>
      </c>
      <c r="H77" s="112">
        <v>1.4</v>
      </c>
      <c r="I77" s="116">
        <v>1.3</v>
      </c>
      <c r="J77" s="112">
        <v>1.4</v>
      </c>
      <c r="K77" s="116">
        <v>1.3</v>
      </c>
      <c r="L77" s="112">
        <v>1.4</v>
      </c>
      <c r="M77" s="116">
        <v>1.3</v>
      </c>
      <c r="N77" s="112">
        <v>1.4</v>
      </c>
      <c r="O77" s="116">
        <v>1.3</v>
      </c>
      <c r="P77" s="112">
        <v>1.4</v>
      </c>
      <c r="Q77" s="116">
        <v>1.3</v>
      </c>
      <c r="R77" s="128">
        <v>1.4</v>
      </c>
      <c r="S77" s="108">
        <v>1.3</v>
      </c>
      <c r="T77" s="112">
        <v>1.4</v>
      </c>
      <c r="U77" s="116">
        <v>1.3</v>
      </c>
      <c r="V77" s="112">
        <v>1.4</v>
      </c>
      <c r="W77" s="116">
        <v>1.3</v>
      </c>
      <c r="X77" s="112">
        <v>1.4</v>
      </c>
      <c r="Y77" s="116">
        <v>1.3</v>
      </c>
      <c r="Z77" s="112">
        <v>1.4</v>
      </c>
      <c r="AA77" s="116">
        <v>1.3</v>
      </c>
      <c r="AB77" s="112">
        <v>1.4</v>
      </c>
      <c r="AC77" s="116">
        <v>1.3</v>
      </c>
      <c r="AD77" s="112">
        <v>1.4</v>
      </c>
      <c r="AE77" s="116">
        <v>1.3</v>
      </c>
      <c r="AF77" s="112">
        <v>1.4</v>
      </c>
      <c r="AG77" s="116">
        <v>1.3</v>
      </c>
      <c r="AH77" s="112">
        <v>1.4</v>
      </c>
      <c r="AI77" s="116">
        <v>1.3</v>
      </c>
      <c r="AJ77" s="112">
        <v>1.4</v>
      </c>
      <c r="AK77" s="116">
        <v>1.4</v>
      </c>
      <c r="AL77" s="112">
        <v>1.4</v>
      </c>
      <c r="AM77" s="116">
        <v>1.4</v>
      </c>
      <c r="AN77" s="112">
        <v>1.3</v>
      </c>
      <c r="AO77" s="116">
        <v>1.4</v>
      </c>
      <c r="AP77" s="112">
        <v>1.3</v>
      </c>
      <c r="AQ77" s="116">
        <v>1.4</v>
      </c>
      <c r="AR77" s="112">
        <v>1.3</v>
      </c>
      <c r="AS77" s="116">
        <v>1.4</v>
      </c>
      <c r="AT77" s="112">
        <v>1.3</v>
      </c>
      <c r="AU77" s="116">
        <v>1.4</v>
      </c>
      <c r="AV77" s="112">
        <v>1.3</v>
      </c>
      <c r="AW77" s="116">
        <v>1.4</v>
      </c>
      <c r="AX77" s="112">
        <v>1.3</v>
      </c>
      <c r="AY77" s="116">
        <v>1.4</v>
      </c>
      <c r="AZ77" s="112">
        <v>1.3</v>
      </c>
      <c r="BA77" s="116">
        <v>1.4</v>
      </c>
      <c r="BB77" s="112">
        <v>1.3</v>
      </c>
      <c r="BC77" s="116">
        <v>1.4</v>
      </c>
      <c r="BD77" s="112">
        <v>1.3</v>
      </c>
      <c r="BE77" s="116">
        <v>1.4</v>
      </c>
      <c r="BF77" s="112">
        <v>1.3</v>
      </c>
      <c r="BG77" s="116">
        <v>1.4</v>
      </c>
      <c r="BH77" s="112">
        <v>1.3</v>
      </c>
      <c r="BI77" s="116">
        <v>1.4</v>
      </c>
      <c r="BJ77" s="112">
        <v>1.3</v>
      </c>
      <c r="BK77" s="117">
        <v>1.4</v>
      </c>
      <c r="BL77" s="112">
        <v>1.3</v>
      </c>
      <c r="BM77" s="117">
        <v>1.43</v>
      </c>
      <c r="BN77" s="126">
        <f t="shared" si="3"/>
        <v>1.085</v>
      </c>
      <c r="BO77" s="112">
        <v>1.3</v>
      </c>
      <c r="BP77" s="117">
        <v>1.43</v>
      </c>
      <c r="BQ77" s="126">
        <f>+BO77-(BP77-1)/2</f>
        <v>1.085</v>
      </c>
      <c r="BR77" s="112">
        <v>1.3</v>
      </c>
      <c r="BS77" s="117">
        <v>1.46</v>
      </c>
      <c r="BT77" s="126">
        <f>+BR77-(BS77-1)/2</f>
        <v>1.07</v>
      </c>
      <c r="BU77" s="95"/>
    </row>
    <row r="78" spans="1:73" s="84" customFormat="1" x14ac:dyDescent="0.25">
      <c r="A78" s="102">
        <v>67</v>
      </c>
      <c r="B78" s="113" t="s">
        <v>69</v>
      </c>
      <c r="C78" s="114"/>
      <c r="D78" s="112">
        <v>1.5</v>
      </c>
      <c r="E78" s="115">
        <v>1</v>
      </c>
      <c r="F78" s="112">
        <v>1.5</v>
      </c>
      <c r="G78" s="116">
        <v>1</v>
      </c>
      <c r="H78" s="112">
        <v>1.5</v>
      </c>
      <c r="I78" s="116">
        <v>1</v>
      </c>
      <c r="J78" s="112">
        <v>1.5</v>
      </c>
      <c r="K78" s="116">
        <v>1</v>
      </c>
      <c r="L78" s="112">
        <v>1.5</v>
      </c>
      <c r="M78" s="116">
        <v>1</v>
      </c>
      <c r="N78" s="112">
        <v>1.5</v>
      </c>
      <c r="O78" s="116">
        <v>1</v>
      </c>
      <c r="P78" s="112">
        <v>1.5</v>
      </c>
      <c r="Q78" s="116">
        <v>1</v>
      </c>
      <c r="R78" s="128">
        <v>1.5</v>
      </c>
      <c r="S78" s="123">
        <v>1.1000000000000001</v>
      </c>
      <c r="T78" s="112">
        <v>1.5</v>
      </c>
      <c r="U78" s="116">
        <v>1.1000000000000001</v>
      </c>
      <c r="V78" s="112">
        <v>1.5</v>
      </c>
      <c r="W78" s="116">
        <v>1.1000000000000001</v>
      </c>
      <c r="X78" s="112">
        <v>1.5</v>
      </c>
      <c r="Y78" s="116">
        <v>1.1000000000000001</v>
      </c>
      <c r="Z78" s="112">
        <v>1.5</v>
      </c>
      <c r="AA78" s="116">
        <v>1.1000000000000001</v>
      </c>
      <c r="AB78" s="112">
        <v>1.5</v>
      </c>
      <c r="AC78" s="116">
        <v>1.1000000000000001</v>
      </c>
      <c r="AD78" s="112">
        <v>1.4</v>
      </c>
      <c r="AE78" s="116">
        <v>1.1000000000000001</v>
      </c>
      <c r="AF78" s="112">
        <v>1.4</v>
      </c>
      <c r="AG78" s="116">
        <v>1.1000000000000001</v>
      </c>
      <c r="AH78" s="112">
        <v>1.4</v>
      </c>
      <c r="AI78" s="116">
        <v>1.2</v>
      </c>
      <c r="AJ78" s="112">
        <v>1.4</v>
      </c>
      <c r="AK78" s="116">
        <v>1.2</v>
      </c>
      <c r="AL78" s="112">
        <v>1.4</v>
      </c>
      <c r="AM78" s="116">
        <v>1.2</v>
      </c>
      <c r="AN78" s="112">
        <v>1.4</v>
      </c>
      <c r="AO78" s="116">
        <v>1.25</v>
      </c>
      <c r="AP78" s="112">
        <v>1.4</v>
      </c>
      <c r="AQ78" s="116">
        <v>1.25</v>
      </c>
      <c r="AR78" s="112">
        <v>1.4</v>
      </c>
      <c r="AS78" s="116">
        <v>1.25</v>
      </c>
      <c r="AT78" s="112">
        <v>1.4</v>
      </c>
      <c r="AU78" s="116">
        <v>1.25</v>
      </c>
      <c r="AV78" s="112">
        <v>1.4</v>
      </c>
      <c r="AW78" s="116">
        <v>1.25</v>
      </c>
      <c r="AX78" s="112">
        <v>1.4</v>
      </c>
      <c r="AY78" s="116">
        <v>1.25</v>
      </c>
      <c r="AZ78" s="112">
        <v>1.4</v>
      </c>
      <c r="BA78" s="116">
        <v>1.45</v>
      </c>
      <c r="BB78" s="112">
        <v>1.4</v>
      </c>
      <c r="BC78" s="116">
        <v>1.45</v>
      </c>
      <c r="BD78" s="112">
        <v>1.4</v>
      </c>
      <c r="BE78" s="116">
        <v>1.45</v>
      </c>
      <c r="BF78" s="112">
        <v>1.4</v>
      </c>
      <c r="BG78" s="116">
        <v>1.45</v>
      </c>
      <c r="BH78" s="112">
        <v>1.4</v>
      </c>
      <c r="BI78" s="116">
        <v>1.45</v>
      </c>
      <c r="BJ78" s="112">
        <v>1.4</v>
      </c>
      <c r="BK78" s="117">
        <v>1.45</v>
      </c>
      <c r="BL78" s="112">
        <v>1.4</v>
      </c>
      <c r="BM78" s="117">
        <v>1.48</v>
      </c>
      <c r="BN78" s="126">
        <f t="shared" si="3"/>
        <v>1.1599999999999999</v>
      </c>
      <c r="BO78" s="112">
        <v>1.4</v>
      </c>
      <c r="BP78" s="117">
        <v>1.48</v>
      </c>
      <c r="BQ78" s="126">
        <f>+BO78-(BP78-1)/2</f>
        <v>1.1599999999999999</v>
      </c>
      <c r="BR78" s="112">
        <v>1.4</v>
      </c>
      <c r="BS78" s="117">
        <v>1.51</v>
      </c>
      <c r="BT78" s="126">
        <f>+BR78-(BS78-1)/2</f>
        <v>1.145</v>
      </c>
      <c r="BU78" s="95"/>
    </row>
    <row r="79" spans="1:73" s="84" customFormat="1" ht="13.15" hidden="1" customHeight="1" outlineLevel="1" x14ac:dyDescent="0.25">
      <c r="A79" s="102">
        <v>68</v>
      </c>
      <c r="B79" s="113" t="s">
        <v>70</v>
      </c>
      <c r="C79" s="114"/>
      <c r="D79" s="112">
        <v>1.3</v>
      </c>
      <c r="E79" s="115">
        <v>1</v>
      </c>
      <c r="F79" s="112">
        <v>1.3</v>
      </c>
      <c r="G79" s="116">
        <v>1</v>
      </c>
      <c r="H79" s="112">
        <v>1.3</v>
      </c>
      <c r="I79" s="116">
        <v>1</v>
      </c>
      <c r="J79" s="112">
        <v>1.3</v>
      </c>
      <c r="K79" s="116">
        <v>1</v>
      </c>
      <c r="L79" s="112">
        <v>1.3</v>
      </c>
      <c r="M79" s="116">
        <v>1</v>
      </c>
      <c r="N79" s="112">
        <v>1.3</v>
      </c>
      <c r="O79" s="116">
        <v>1</v>
      </c>
      <c r="P79" s="112">
        <v>1.3</v>
      </c>
      <c r="Q79" s="116">
        <v>1</v>
      </c>
      <c r="R79" s="128">
        <v>1.3</v>
      </c>
      <c r="S79" s="108">
        <v>1</v>
      </c>
      <c r="T79" s="112">
        <v>1.3</v>
      </c>
      <c r="U79" s="116">
        <v>1</v>
      </c>
      <c r="V79" s="112">
        <v>1.3</v>
      </c>
      <c r="W79" s="116">
        <v>1</v>
      </c>
      <c r="X79" s="112">
        <v>1.3</v>
      </c>
      <c r="Y79" s="116">
        <v>1</v>
      </c>
      <c r="Z79" s="112">
        <v>1.3</v>
      </c>
      <c r="AA79" s="116">
        <v>1</v>
      </c>
      <c r="AB79" s="112">
        <v>1.3</v>
      </c>
      <c r="AC79" s="116">
        <v>1</v>
      </c>
      <c r="AD79" s="112">
        <v>1.3</v>
      </c>
      <c r="AE79" s="116">
        <v>1</v>
      </c>
      <c r="AF79" s="154">
        <v>1.1000000000000001</v>
      </c>
      <c r="AG79" s="155">
        <v>1.4</v>
      </c>
      <c r="AH79" s="112">
        <v>1.1000000000000001</v>
      </c>
      <c r="AI79" s="116">
        <v>1.4</v>
      </c>
      <c r="AJ79" s="112"/>
      <c r="AK79" s="116"/>
      <c r="AL79" s="112"/>
      <c r="AM79" s="116"/>
      <c r="AN79" s="112"/>
      <c r="AO79" s="116"/>
      <c r="AP79" s="112"/>
      <c r="AQ79" s="116"/>
      <c r="AR79" s="112"/>
      <c r="AS79" s="116"/>
      <c r="AT79" s="112"/>
      <c r="AU79" s="116"/>
      <c r="AV79" s="112"/>
      <c r="AW79" s="116"/>
      <c r="AX79" s="112"/>
      <c r="AY79" s="116"/>
      <c r="AZ79" s="112"/>
      <c r="BA79" s="116"/>
      <c r="BB79" s="112"/>
      <c r="BC79" s="116"/>
      <c r="BD79" s="112"/>
      <c r="BE79" s="116"/>
      <c r="BF79" s="112"/>
      <c r="BG79" s="116"/>
      <c r="BH79" s="112"/>
      <c r="BI79" s="116"/>
      <c r="BJ79" s="112"/>
      <c r="BK79" s="117"/>
      <c r="BL79" s="112"/>
      <c r="BM79" s="117"/>
      <c r="BN79" s="126"/>
      <c r="BO79" s="112"/>
      <c r="BP79" s="117"/>
      <c r="BQ79" s="126"/>
      <c r="BR79" s="112"/>
      <c r="BS79" s="117"/>
      <c r="BT79" s="126"/>
      <c r="BU79" s="95"/>
    </row>
    <row r="80" spans="1:73" s="84" customFormat="1" collapsed="1" x14ac:dyDescent="0.25">
      <c r="A80" s="102">
        <v>69</v>
      </c>
      <c r="B80" s="113" t="s">
        <v>71</v>
      </c>
      <c r="C80" s="114"/>
      <c r="D80" s="112">
        <v>1.5</v>
      </c>
      <c r="E80" s="115">
        <v>1.2</v>
      </c>
      <c r="F80" s="112">
        <v>1.5</v>
      </c>
      <c r="G80" s="116">
        <v>1.2</v>
      </c>
      <c r="H80" s="112">
        <v>1.5</v>
      </c>
      <c r="I80" s="116">
        <v>1.2</v>
      </c>
      <c r="J80" s="112">
        <v>1.5</v>
      </c>
      <c r="K80" s="116">
        <v>1.2</v>
      </c>
      <c r="L80" s="112">
        <v>1.5</v>
      </c>
      <c r="M80" s="116">
        <v>1.2</v>
      </c>
      <c r="N80" s="112">
        <v>1.5</v>
      </c>
      <c r="O80" s="116">
        <v>1.2</v>
      </c>
      <c r="P80" s="112">
        <v>1.5</v>
      </c>
      <c r="Q80" s="116">
        <v>1.2</v>
      </c>
      <c r="R80" s="128">
        <v>1.5</v>
      </c>
      <c r="S80" s="108">
        <v>1.2</v>
      </c>
      <c r="T80" s="112">
        <v>1.5</v>
      </c>
      <c r="U80" s="116">
        <v>1.2</v>
      </c>
      <c r="V80" s="112">
        <v>1.5</v>
      </c>
      <c r="W80" s="116">
        <v>1.2</v>
      </c>
      <c r="X80" s="112">
        <v>1.5</v>
      </c>
      <c r="Y80" s="116">
        <v>1.2</v>
      </c>
      <c r="Z80" s="112">
        <v>1.5</v>
      </c>
      <c r="AA80" s="116">
        <v>1.2</v>
      </c>
      <c r="AB80" s="112">
        <v>1.5</v>
      </c>
      <c r="AC80" s="116">
        <v>1.2</v>
      </c>
      <c r="AD80" s="112">
        <v>1.4</v>
      </c>
      <c r="AE80" s="116">
        <v>1.2</v>
      </c>
      <c r="AF80" s="112">
        <v>1.4</v>
      </c>
      <c r="AG80" s="116">
        <v>1.2</v>
      </c>
      <c r="AH80" s="112">
        <v>1.4</v>
      </c>
      <c r="AI80" s="116">
        <v>1.2</v>
      </c>
      <c r="AJ80" s="112">
        <v>1.4</v>
      </c>
      <c r="AK80" s="116">
        <v>1.3</v>
      </c>
      <c r="AL80" s="112">
        <v>1.4</v>
      </c>
      <c r="AM80" s="116">
        <v>1.3</v>
      </c>
      <c r="AN80" s="112">
        <v>1.4</v>
      </c>
      <c r="AO80" s="116">
        <v>1.3</v>
      </c>
      <c r="AP80" s="112">
        <v>1.4</v>
      </c>
      <c r="AQ80" s="116">
        <v>1.3</v>
      </c>
      <c r="AR80" s="112">
        <v>1.4</v>
      </c>
      <c r="AS80" s="116">
        <v>1.3</v>
      </c>
      <c r="AT80" s="112">
        <v>1.4</v>
      </c>
      <c r="AU80" s="116">
        <v>1.3</v>
      </c>
      <c r="AV80" s="112">
        <v>1.4</v>
      </c>
      <c r="AW80" s="116">
        <v>1.3</v>
      </c>
      <c r="AX80" s="112">
        <v>1.4</v>
      </c>
      <c r="AY80" s="116">
        <v>1.3</v>
      </c>
      <c r="AZ80" s="112">
        <v>1.4</v>
      </c>
      <c r="BA80" s="116">
        <v>1.3</v>
      </c>
      <c r="BB80" s="112">
        <v>1.4</v>
      </c>
      <c r="BC80" s="116">
        <v>1.3</v>
      </c>
      <c r="BD80" s="112">
        <v>1.4</v>
      </c>
      <c r="BE80" s="116">
        <v>1.3</v>
      </c>
      <c r="BF80" s="112">
        <v>1.4</v>
      </c>
      <c r="BG80" s="116">
        <v>1.3</v>
      </c>
      <c r="BH80" s="112">
        <v>1.4</v>
      </c>
      <c r="BI80" s="116">
        <v>1.3</v>
      </c>
      <c r="BJ80" s="112">
        <v>1.4</v>
      </c>
      <c r="BK80" s="117">
        <v>1.3</v>
      </c>
      <c r="BL80" s="112">
        <v>1.4</v>
      </c>
      <c r="BM80" s="117">
        <v>1.33</v>
      </c>
      <c r="BN80" s="126">
        <f t="shared" si="3"/>
        <v>1.2349999999999999</v>
      </c>
      <c r="BO80" s="112">
        <v>1.4</v>
      </c>
      <c r="BP80" s="117">
        <v>1.33</v>
      </c>
      <c r="BQ80" s="126">
        <f>+BO80-(BP80-1)/2</f>
        <v>1.2349999999999999</v>
      </c>
      <c r="BR80" s="112">
        <v>1.4</v>
      </c>
      <c r="BS80" s="117">
        <v>1.36</v>
      </c>
      <c r="BT80" s="126">
        <f>+BR80-(BS80-1)/2</f>
        <v>1.2199999999999998</v>
      </c>
      <c r="BU80" s="95"/>
    </row>
    <row r="81" spans="1:74" s="84" customFormat="1" x14ac:dyDescent="0.25">
      <c r="A81" s="102">
        <v>70</v>
      </c>
      <c r="B81" s="113" t="s">
        <v>72</v>
      </c>
      <c r="C81" s="114"/>
      <c r="D81" s="112">
        <v>1.3</v>
      </c>
      <c r="E81" s="115">
        <v>1.2</v>
      </c>
      <c r="F81" s="112">
        <v>1.3</v>
      </c>
      <c r="G81" s="116">
        <v>1.3</v>
      </c>
      <c r="H81" s="112">
        <v>1.3</v>
      </c>
      <c r="I81" s="116">
        <v>1.35</v>
      </c>
      <c r="J81" s="112">
        <v>1.3</v>
      </c>
      <c r="K81" s="116">
        <v>1.35</v>
      </c>
      <c r="L81" s="112">
        <v>1.3</v>
      </c>
      <c r="M81" s="116">
        <v>1.35</v>
      </c>
      <c r="N81" s="112">
        <v>1.3</v>
      </c>
      <c r="O81" s="116">
        <v>1.35</v>
      </c>
      <c r="P81" s="112">
        <v>1.3</v>
      </c>
      <c r="Q81" s="116">
        <v>1.35</v>
      </c>
      <c r="R81" s="128">
        <v>1.3</v>
      </c>
      <c r="S81" s="123">
        <v>1.4</v>
      </c>
      <c r="T81" s="112">
        <v>1.3</v>
      </c>
      <c r="U81" s="116">
        <v>1.4</v>
      </c>
      <c r="V81" s="112">
        <v>1.3</v>
      </c>
      <c r="W81" s="116">
        <v>1.4</v>
      </c>
      <c r="X81" s="112">
        <v>1.3</v>
      </c>
      <c r="Y81" s="116">
        <v>1.4</v>
      </c>
      <c r="Z81" s="112">
        <v>1.3</v>
      </c>
      <c r="AA81" s="116">
        <v>1.4</v>
      </c>
      <c r="AB81" s="112">
        <v>1.3</v>
      </c>
      <c r="AC81" s="116">
        <v>1.4</v>
      </c>
      <c r="AD81" s="112">
        <v>1.3</v>
      </c>
      <c r="AE81" s="116">
        <v>1.4</v>
      </c>
      <c r="AF81" s="112">
        <v>1.3</v>
      </c>
      <c r="AG81" s="116">
        <v>1.4</v>
      </c>
      <c r="AH81" s="112">
        <v>1.3</v>
      </c>
      <c r="AI81" s="116">
        <v>1.4</v>
      </c>
      <c r="AJ81" s="112">
        <v>1.3</v>
      </c>
      <c r="AK81" s="116">
        <v>1.5</v>
      </c>
      <c r="AL81" s="112">
        <v>1.3</v>
      </c>
      <c r="AM81" s="116">
        <v>1.5</v>
      </c>
      <c r="AN81" s="112">
        <v>1.3</v>
      </c>
      <c r="AO81" s="116">
        <v>1.5</v>
      </c>
      <c r="AP81" s="112">
        <v>1.3</v>
      </c>
      <c r="AQ81" s="116">
        <v>1.5</v>
      </c>
      <c r="AR81" s="112">
        <v>1.3</v>
      </c>
      <c r="AS81" s="116">
        <v>1.5</v>
      </c>
      <c r="AT81" s="112">
        <v>1.3</v>
      </c>
      <c r="AU81" s="116">
        <v>1.5</v>
      </c>
      <c r="AV81" s="112">
        <v>1.3</v>
      </c>
      <c r="AW81" s="116">
        <v>1.5</v>
      </c>
      <c r="AX81" s="112">
        <v>1.3</v>
      </c>
      <c r="AY81" s="116">
        <v>1.5</v>
      </c>
      <c r="AZ81" s="112">
        <v>1.3</v>
      </c>
      <c r="BA81" s="116">
        <v>1.5</v>
      </c>
      <c r="BB81" s="112">
        <v>1.3</v>
      </c>
      <c r="BC81" s="116">
        <v>1.5</v>
      </c>
      <c r="BD81" s="112">
        <v>1.3</v>
      </c>
      <c r="BE81" s="116">
        <v>1.5</v>
      </c>
      <c r="BF81" s="112">
        <v>1.3</v>
      </c>
      <c r="BG81" s="116">
        <v>1.5</v>
      </c>
      <c r="BH81" s="112">
        <v>1.3</v>
      </c>
      <c r="BI81" s="116">
        <v>1.5</v>
      </c>
      <c r="BJ81" s="112">
        <v>1.2</v>
      </c>
      <c r="BK81" s="117">
        <v>1.5</v>
      </c>
      <c r="BL81" s="112">
        <v>1.2</v>
      </c>
      <c r="BM81" s="117">
        <v>1.53</v>
      </c>
      <c r="BN81" s="126">
        <f t="shared" si="3"/>
        <v>0.93499999999999994</v>
      </c>
      <c r="BO81" s="112">
        <v>1.2</v>
      </c>
      <c r="BP81" s="117">
        <v>1.53</v>
      </c>
      <c r="BQ81" s="126">
        <f>+BO81-(BP81-1)/2</f>
        <v>0.93499999999999994</v>
      </c>
      <c r="BR81" s="112">
        <v>1.2</v>
      </c>
      <c r="BS81" s="117">
        <v>1.56</v>
      </c>
      <c r="BT81" s="126">
        <f>+BR81-(BS81-1)/2</f>
        <v>0.91999999999999993</v>
      </c>
      <c r="BU81" s="95"/>
    </row>
    <row r="82" spans="1:74" s="84" customFormat="1" x14ac:dyDescent="0.25">
      <c r="A82" s="102">
        <v>71</v>
      </c>
      <c r="B82" s="113" t="s">
        <v>73</v>
      </c>
      <c r="C82" s="114"/>
      <c r="D82" s="112">
        <v>1.3</v>
      </c>
      <c r="E82" s="115">
        <v>1.3</v>
      </c>
      <c r="F82" s="112">
        <v>1.3</v>
      </c>
      <c r="G82" s="116">
        <v>1.3</v>
      </c>
      <c r="H82" s="112">
        <v>1.3</v>
      </c>
      <c r="I82" s="116">
        <v>1.3</v>
      </c>
      <c r="J82" s="112">
        <v>1.3</v>
      </c>
      <c r="K82" s="116">
        <v>1.3</v>
      </c>
      <c r="L82" s="112">
        <v>1.3</v>
      </c>
      <c r="M82" s="116">
        <v>1.3</v>
      </c>
      <c r="N82" s="112">
        <v>1.3</v>
      </c>
      <c r="O82" s="116">
        <v>1.3</v>
      </c>
      <c r="P82" s="112">
        <v>1.3</v>
      </c>
      <c r="Q82" s="116">
        <v>1.3</v>
      </c>
      <c r="R82" s="128">
        <v>1.3</v>
      </c>
      <c r="S82" s="108">
        <v>1.3</v>
      </c>
      <c r="T82" s="112">
        <v>1.3</v>
      </c>
      <c r="U82" s="116">
        <v>1.3</v>
      </c>
      <c r="V82" s="112">
        <v>1.3</v>
      </c>
      <c r="W82" s="116">
        <v>1.3</v>
      </c>
      <c r="X82" s="112">
        <v>1.3</v>
      </c>
      <c r="Y82" s="116">
        <v>1.3</v>
      </c>
      <c r="Z82" s="112">
        <v>1.3</v>
      </c>
      <c r="AA82" s="116">
        <v>1.3</v>
      </c>
      <c r="AB82" s="112">
        <v>1.3</v>
      </c>
      <c r="AC82" s="116">
        <v>1.3</v>
      </c>
      <c r="AD82" s="112">
        <v>1.3</v>
      </c>
      <c r="AE82" s="116">
        <v>1.3</v>
      </c>
      <c r="AF82" s="112">
        <v>1.3</v>
      </c>
      <c r="AG82" s="116">
        <v>1.4</v>
      </c>
      <c r="AH82" s="112">
        <v>1.3</v>
      </c>
      <c r="AI82" s="116">
        <v>1.4</v>
      </c>
      <c r="AJ82" s="112">
        <v>1.2</v>
      </c>
      <c r="AK82" s="116">
        <v>1.4</v>
      </c>
      <c r="AL82" s="112">
        <v>1.2</v>
      </c>
      <c r="AM82" s="116">
        <v>1.4</v>
      </c>
      <c r="AN82" s="112">
        <v>1.2</v>
      </c>
      <c r="AO82" s="116">
        <v>1.4</v>
      </c>
      <c r="AP82" s="112">
        <v>1.2</v>
      </c>
      <c r="AQ82" s="116">
        <v>1.5</v>
      </c>
      <c r="AR82" s="112">
        <v>1.2</v>
      </c>
      <c r="AS82" s="116">
        <v>1.5</v>
      </c>
      <c r="AT82" s="112">
        <v>1.2</v>
      </c>
      <c r="AU82" s="116">
        <v>1.5</v>
      </c>
      <c r="AV82" s="112">
        <v>1.2</v>
      </c>
      <c r="AW82" s="116">
        <v>1.5</v>
      </c>
      <c r="AX82" s="112">
        <v>1.2</v>
      </c>
      <c r="AY82" s="116">
        <v>1.5</v>
      </c>
      <c r="AZ82" s="112">
        <v>1.2</v>
      </c>
      <c r="BA82" s="116">
        <v>1.5</v>
      </c>
      <c r="BB82" s="112">
        <v>1.2</v>
      </c>
      <c r="BC82" s="116">
        <v>1.5</v>
      </c>
      <c r="BD82" s="112">
        <v>1.2</v>
      </c>
      <c r="BE82" s="116">
        <v>1.6</v>
      </c>
      <c r="BF82" s="112">
        <v>1.2</v>
      </c>
      <c r="BG82" s="116">
        <v>1.6</v>
      </c>
      <c r="BH82" s="112">
        <v>1.2</v>
      </c>
      <c r="BI82" s="116">
        <v>1.6</v>
      </c>
      <c r="BJ82" s="112">
        <v>1.2</v>
      </c>
      <c r="BK82" s="117">
        <v>1.6</v>
      </c>
      <c r="BL82" s="112">
        <v>1.2</v>
      </c>
      <c r="BM82" s="117">
        <v>1.65</v>
      </c>
      <c r="BN82" s="126">
        <f t="shared" si="3"/>
        <v>0.875</v>
      </c>
      <c r="BO82" s="112">
        <v>1.2</v>
      </c>
      <c r="BP82" s="117">
        <v>1.65</v>
      </c>
      <c r="BQ82" s="126">
        <f>+BO82-(BP82-1)/2</f>
        <v>0.875</v>
      </c>
      <c r="BR82" s="112">
        <v>1.2</v>
      </c>
      <c r="BS82" s="117">
        <v>1.65</v>
      </c>
      <c r="BT82" s="126">
        <f>+BR82-(BS82-1)/2</f>
        <v>0.875</v>
      </c>
      <c r="BU82" s="95"/>
    </row>
    <row r="83" spans="1:74" s="84" customFormat="1" ht="13.15" hidden="1" customHeight="1" outlineLevel="1" x14ac:dyDescent="0.25">
      <c r="A83" s="102">
        <v>72</v>
      </c>
      <c r="B83" s="113" t="s">
        <v>74</v>
      </c>
      <c r="C83" s="114"/>
      <c r="D83" s="112">
        <v>1.2</v>
      </c>
      <c r="E83" s="115">
        <v>1.3</v>
      </c>
      <c r="F83" s="112">
        <v>1.2</v>
      </c>
      <c r="G83" s="116">
        <v>1.3</v>
      </c>
      <c r="H83" s="112">
        <v>1.2</v>
      </c>
      <c r="I83" s="116">
        <v>1.3</v>
      </c>
      <c r="J83" s="112">
        <v>1.2</v>
      </c>
      <c r="K83" s="116">
        <v>1.35</v>
      </c>
      <c r="L83" s="112">
        <v>1.2</v>
      </c>
      <c r="M83" s="116">
        <v>1.35</v>
      </c>
      <c r="N83" s="112">
        <v>1.2</v>
      </c>
      <c r="O83" s="116">
        <v>1.35</v>
      </c>
      <c r="P83" s="112">
        <v>1.2</v>
      </c>
      <c r="Q83" s="116">
        <v>1.35</v>
      </c>
      <c r="R83" s="128">
        <v>1.2</v>
      </c>
      <c r="S83" s="108">
        <v>1.35</v>
      </c>
      <c r="T83" s="112">
        <v>1.2</v>
      </c>
      <c r="U83" s="116">
        <v>1.35</v>
      </c>
      <c r="V83" s="112">
        <v>1.2</v>
      </c>
      <c r="W83" s="116">
        <v>1.4</v>
      </c>
      <c r="X83" s="112">
        <v>1.1000000000000001</v>
      </c>
      <c r="Y83" s="116">
        <v>1.4</v>
      </c>
      <c r="Z83" s="112">
        <v>1.1000000000000001</v>
      </c>
      <c r="AA83" s="116">
        <v>1.4</v>
      </c>
      <c r="AB83" s="112">
        <v>1.1000000000000001</v>
      </c>
      <c r="AC83" s="116">
        <v>1.4</v>
      </c>
      <c r="AD83" s="112">
        <v>1.1000000000000001</v>
      </c>
      <c r="AE83" s="116">
        <v>1.4</v>
      </c>
      <c r="AF83" s="112">
        <v>1.1000000000000001</v>
      </c>
      <c r="AG83" s="116">
        <v>1.4</v>
      </c>
      <c r="AH83" s="112">
        <v>1.1000000000000001</v>
      </c>
      <c r="AI83" s="116">
        <v>1.4</v>
      </c>
      <c r="AJ83" s="112"/>
      <c r="AK83" s="116"/>
      <c r="AL83" s="112"/>
      <c r="AM83" s="116"/>
      <c r="AN83" s="112"/>
      <c r="AO83" s="116"/>
      <c r="AP83" s="112"/>
      <c r="AQ83" s="116"/>
      <c r="AR83" s="112"/>
      <c r="AS83" s="116"/>
      <c r="AT83" s="112"/>
      <c r="AU83" s="116"/>
      <c r="AV83" s="112"/>
      <c r="AW83" s="116"/>
      <c r="AX83" s="112"/>
      <c r="AY83" s="116"/>
      <c r="AZ83" s="112"/>
      <c r="BA83" s="116"/>
      <c r="BB83" s="112"/>
      <c r="BC83" s="116"/>
      <c r="BD83" s="112"/>
      <c r="BE83" s="116"/>
      <c r="BF83" s="112"/>
      <c r="BG83" s="116"/>
      <c r="BH83" s="112"/>
      <c r="BI83" s="116"/>
      <c r="BJ83" s="112"/>
      <c r="BK83" s="117"/>
      <c r="BL83" s="112"/>
      <c r="BM83" s="117"/>
      <c r="BN83" s="126"/>
      <c r="BO83" s="112"/>
      <c r="BP83" s="117"/>
      <c r="BQ83" s="126"/>
      <c r="BR83" s="112"/>
      <c r="BS83" s="117"/>
      <c r="BT83" s="126"/>
      <c r="BU83" s="95"/>
    </row>
    <row r="84" spans="1:74" s="84" customFormat="1" collapsed="1" x14ac:dyDescent="0.25">
      <c r="A84" s="102">
        <v>72</v>
      </c>
      <c r="B84" s="113" t="s">
        <v>75</v>
      </c>
      <c r="C84" s="114"/>
      <c r="D84" s="112"/>
      <c r="E84" s="115"/>
      <c r="F84" s="112"/>
      <c r="G84" s="116"/>
      <c r="H84" s="112"/>
      <c r="I84" s="116"/>
      <c r="J84" s="112"/>
      <c r="K84" s="116"/>
      <c r="L84" s="112"/>
      <c r="M84" s="116"/>
      <c r="N84" s="112"/>
      <c r="O84" s="116"/>
      <c r="P84" s="112"/>
      <c r="Q84" s="116"/>
      <c r="R84" s="128"/>
      <c r="S84" s="108"/>
      <c r="T84" s="112"/>
      <c r="U84" s="116"/>
      <c r="V84" s="112"/>
      <c r="W84" s="116"/>
      <c r="X84" s="112"/>
      <c r="Y84" s="116"/>
      <c r="Z84" s="112"/>
      <c r="AA84" s="116"/>
      <c r="AB84" s="112"/>
      <c r="AC84" s="116"/>
      <c r="AD84" s="112"/>
      <c r="AE84" s="116"/>
      <c r="AF84" s="112"/>
      <c r="AG84" s="116"/>
      <c r="AH84" s="112"/>
      <c r="AI84" s="116"/>
      <c r="AJ84" s="152">
        <v>1.1000000000000001</v>
      </c>
      <c r="AK84" s="153">
        <v>1.5</v>
      </c>
      <c r="AL84" s="112">
        <v>1.1000000000000001</v>
      </c>
      <c r="AM84" s="116">
        <v>1.5</v>
      </c>
      <c r="AN84" s="112">
        <v>1.1000000000000001</v>
      </c>
      <c r="AO84" s="116">
        <v>1.5</v>
      </c>
      <c r="AP84" s="112">
        <v>1.1000000000000001</v>
      </c>
      <c r="AQ84" s="116">
        <v>1.5</v>
      </c>
      <c r="AR84" s="112">
        <v>1.1000000000000001</v>
      </c>
      <c r="AS84" s="116">
        <v>1.5</v>
      </c>
      <c r="AT84" s="112">
        <v>1.1000000000000001</v>
      </c>
      <c r="AU84" s="116">
        <v>1.5</v>
      </c>
      <c r="AV84" s="112">
        <v>1.1000000000000001</v>
      </c>
      <c r="AW84" s="116">
        <v>1.5</v>
      </c>
      <c r="AX84" s="112">
        <v>1.1000000000000001</v>
      </c>
      <c r="AY84" s="116">
        <v>1.5</v>
      </c>
      <c r="AZ84" s="112">
        <v>1.1000000000000001</v>
      </c>
      <c r="BA84" s="116">
        <v>1.5</v>
      </c>
      <c r="BB84" s="112">
        <v>1.1000000000000001</v>
      </c>
      <c r="BC84" s="116">
        <v>1.5</v>
      </c>
      <c r="BD84" s="112">
        <v>1.1000000000000001</v>
      </c>
      <c r="BE84" s="116">
        <v>1.5</v>
      </c>
      <c r="BF84" s="112">
        <v>1.1000000000000001</v>
      </c>
      <c r="BG84" s="116">
        <v>1.5</v>
      </c>
      <c r="BH84" s="112">
        <v>1.2</v>
      </c>
      <c r="BI84" s="116">
        <v>1.5</v>
      </c>
      <c r="BJ84" s="112">
        <v>1.2</v>
      </c>
      <c r="BK84" s="117">
        <v>1.5</v>
      </c>
      <c r="BL84" s="112">
        <v>1.2</v>
      </c>
      <c r="BM84" s="117">
        <v>1.53</v>
      </c>
      <c r="BN84" s="126">
        <f t="shared" si="3"/>
        <v>0.93499999999999994</v>
      </c>
      <c r="BO84" s="112">
        <v>1.2</v>
      </c>
      <c r="BP84" s="117">
        <v>1.53</v>
      </c>
      <c r="BQ84" s="126">
        <f>+BO84-(BP84-1)/2</f>
        <v>0.93499999999999994</v>
      </c>
      <c r="BR84" s="112">
        <v>1.2</v>
      </c>
      <c r="BS84" s="117">
        <v>1.56</v>
      </c>
      <c r="BT84" s="126">
        <f>+BR84-(BS84-1)/2</f>
        <v>0.91999999999999993</v>
      </c>
      <c r="BU84" s="95"/>
    </row>
    <row r="85" spans="1:74" s="84" customFormat="1" x14ac:dyDescent="0.25">
      <c r="A85" s="102">
        <v>73</v>
      </c>
      <c r="B85" s="113" t="s">
        <v>76</v>
      </c>
      <c r="C85" s="114"/>
      <c r="D85" s="112">
        <v>1.4</v>
      </c>
      <c r="E85" s="115">
        <v>1.2</v>
      </c>
      <c r="F85" s="112">
        <v>1.4</v>
      </c>
      <c r="G85" s="116">
        <v>1.25</v>
      </c>
      <c r="H85" s="112">
        <v>1.4</v>
      </c>
      <c r="I85" s="116">
        <v>1.25</v>
      </c>
      <c r="J85" s="112">
        <v>1.4</v>
      </c>
      <c r="K85" s="116">
        <v>1.25</v>
      </c>
      <c r="L85" s="112">
        <v>1.4</v>
      </c>
      <c r="M85" s="116">
        <v>1.25</v>
      </c>
      <c r="N85" s="112">
        <v>1.4</v>
      </c>
      <c r="O85" s="116">
        <v>1.25</v>
      </c>
      <c r="P85" s="112">
        <v>1.4</v>
      </c>
      <c r="Q85" s="116">
        <v>1.25</v>
      </c>
      <c r="R85" s="128">
        <v>1.4</v>
      </c>
      <c r="S85" s="123">
        <v>1.35</v>
      </c>
      <c r="T85" s="112">
        <v>1.4</v>
      </c>
      <c r="U85" s="116">
        <v>1.35</v>
      </c>
      <c r="V85" s="112">
        <v>1.4</v>
      </c>
      <c r="W85" s="116">
        <v>1.35</v>
      </c>
      <c r="X85" s="112">
        <v>1.4</v>
      </c>
      <c r="Y85" s="116">
        <v>1.35</v>
      </c>
      <c r="Z85" s="112">
        <v>1.4</v>
      </c>
      <c r="AA85" s="116">
        <v>1.35</v>
      </c>
      <c r="AB85" s="112">
        <v>1.4</v>
      </c>
      <c r="AC85" s="116">
        <v>1.35</v>
      </c>
      <c r="AD85" s="112">
        <v>1.4</v>
      </c>
      <c r="AE85" s="116">
        <v>1.35</v>
      </c>
      <c r="AF85" s="112">
        <v>1.3</v>
      </c>
      <c r="AG85" s="116">
        <v>1.35</v>
      </c>
      <c r="AH85" s="112">
        <v>1.3</v>
      </c>
      <c r="AI85" s="116">
        <v>1.35</v>
      </c>
      <c r="AJ85" s="112">
        <v>1.2</v>
      </c>
      <c r="AK85" s="116">
        <v>1.35</v>
      </c>
      <c r="AL85" s="112">
        <v>1.2</v>
      </c>
      <c r="AM85" s="116">
        <v>1.35</v>
      </c>
      <c r="AN85" s="112">
        <v>1.2</v>
      </c>
      <c r="AO85" s="116">
        <v>1.35</v>
      </c>
      <c r="AP85" s="112">
        <v>1.2</v>
      </c>
      <c r="AQ85" s="116">
        <v>1.35</v>
      </c>
      <c r="AR85" s="112">
        <v>1.2</v>
      </c>
      <c r="AS85" s="116">
        <v>1.35</v>
      </c>
      <c r="AT85" s="112">
        <v>1.2</v>
      </c>
      <c r="AU85" s="116">
        <v>1.35</v>
      </c>
      <c r="AV85" s="112">
        <v>1.2</v>
      </c>
      <c r="AW85" s="116">
        <v>1.35</v>
      </c>
      <c r="AX85" s="112">
        <v>1.2</v>
      </c>
      <c r="AY85" s="116">
        <v>1.35</v>
      </c>
      <c r="AZ85" s="112">
        <v>1.2</v>
      </c>
      <c r="BA85" s="116">
        <v>1.35</v>
      </c>
      <c r="BB85" s="112">
        <v>1.2</v>
      </c>
      <c r="BC85" s="116">
        <v>1.35</v>
      </c>
      <c r="BD85" s="112">
        <v>1.2</v>
      </c>
      <c r="BE85" s="116">
        <v>1.35</v>
      </c>
      <c r="BF85" s="112">
        <v>1.2</v>
      </c>
      <c r="BG85" s="116">
        <v>1.35</v>
      </c>
      <c r="BH85" s="112">
        <v>1.2</v>
      </c>
      <c r="BI85" s="116">
        <v>1.35</v>
      </c>
      <c r="BJ85" s="112">
        <v>1.2</v>
      </c>
      <c r="BK85" s="117">
        <v>1.35</v>
      </c>
      <c r="BL85" s="112">
        <v>1.2</v>
      </c>
      <c r="BM85" s="117">
        <v>1.38</v>
      </c>
      <c r="BN85" s="126">
        <f t="shared" si="3"/>
        <v>1.01</v>
      </c>
      <c r="BO85" s="112">
        <v>1.2</v>
      </c>
      <c r="BP85" s="117">
        <v>1.38</v>
      </c>
      <c r="BQ85" s="126">
        <f>+BO85-(BP85-1)/2</f>
        <v>1.01</v>
      </c>
      <c r="BR85" s="112">
        <v>1.2</v>
      </c>
      <c r="BS85" s="117">
        <v>1.38</v>
      </c>
      <c r="BT85" s="126">
        <f>+BR85-(BS85-1)/2</f>
        <v>1.01</v>
      </c>
      <c r="BU85" s="95"/>
    </row>
    <row r="86" spans="1:74" s="84" customFormat="1" x14ac:dyDescent="0.25">
      <c r="A86" s="102">
        <v>74</v>
      </c>
      <c r="B86" s="113" t="s">
        <v>77</v>
      </c>
      <c r="C86" s="114"/>
      <c r="D86" s="112">
        <v>1.5</v>
      </c>
      <c r="E86" s="115">
        <v>1.25</v>
      </c>
      <c r="F86" s="112">
        <v>1.5</v>
      </c>
      <c r="G86" s="116">
        <v>1.25</v>
      </c>
      <c r="H86" s="112">
        <v>1.5</v>
      </c>
      <c r="I86" s="116">
        <v>1.25</v>
      </c>
      <c r="J86" s="112">
        <v>1.5</v>
      </c>
      <c r="K86" s="116">
        <v>1.25</v>
      </c>
      <c r="L86" s="112">
        <v>1.5</v>
      </c>
      <c r="M86" s="116">
        <v>1.25</v>
      </c>
      <c r="N86" s="112">
        <v>1.5</v>
      </c>
      <c r="O86" s="116">
        <v>1.25</v>
      </c>
      <c r="P86" s="112">
        <v>1.5</v>
      </c>
      <c r="Q86" s="116">
        <v>1.25</v>
      </c>
      <c r="R86" s="128">
        <v>1.5</v>
      </c>
      <c r="S86" s="123">
        <v>1.3</v>
      </c>
      <c r="T86" s="112">
        <v>1.5</v>
      </c>
      <c r="U86" s="116">
        <v>1.3</v>
      </c>
      <c r="V86" s="112">
        <v>1.5</v>
      </c>
      <c r="W86" s="116">
        <v>1.3</v>
      </c>
      <c r="X86" s="112">
        <v>1.5</v>
      </c>
      <c r="Y86" s="116">
        <v>1.3</v>
      </c>
      <c r="Z86" s="112">
        <v>1.5</v>
      </c>
      <c r="AA86" s="116">
        <v>1.3</v>
      </c>
      <c r="AB86" s="112">
        <v>1.4</v>
      </c>
      <c r="AC86" s="116">
        <v>1.3</v>
      </c>
      <c r="AD86" s="112">
        <v>1.4</v>
      </c>
      <c r="AE86" s="116">
        <v>1.3</v>
      </c>
      <c r="AF86" s="112">
        <v>1.4</v>
      </c>
      <c r="AG86" s="116">
        <v>1.3</v>
      </c>
      <c r="AH86" s="112">
        <v>1.4</v>
      </c>
      <c r="AI86" s="116">
        <v>1.3</v>
      </c>
      <c r="AJ86" s="112">
        <v>1.4</v>
      </c>
      <c r="AK86" s="116">
        <v>1.4</v>
      </c>
      <c r="AL86" s="112">
        <v>1.4</v>
      </c>
      <c r="AM86" s="116">
        <v>1.4</v>
      </c>
      <c r="AN86" s="112">
        <v>1.4</v>
      </c>
      <c r="AO86" s="116">
        <v>1.4</v>
      </c>
      <c r="AP86" s="112">
        <v>1.4</v>
      </c>
      <c r="AQ86" s="116">
        <v>1.4</v>
      </c>
      <c r="AR86" s="112">
        <v>1.4</v>
      </c>
      <c r="AS86" s="116">
        <v>1.4</v>
      </c>
      <c r="AT86" s="112">
        <v>1.4</v>
      </c>
      <c r="AU86" s="116">
        <v>1.4</v>
      </c>
      <c r="AV86" s="112">
        <v>1.4</v>
      </c>
      <c r="AW86" s="116">
        <v>1.4</v>
      </c>
      <c r="AX86" s="112">
        <v>1.4</v>
      </c>
      <c r="AY86" s="116">
        <v>1.4</v>
      </c>
      <c r="AZ86" s="112">
        <v>1.4</v>
      </c>
      <c r="BA86" s="116">
        <v>1.4</v>
      </c>
      <c r="BB86" s="112">
        <v>1.4</v>
      </c>
      <c r="BC86" s="116">
        <v>1.4</v>
      </c>
      <c r="BD86" s="112">
        <v>1.4</v>
      </c>
      <c r="BE86" s="116">
        <v>1.4</v>
      </c>
      <c r="BF86" s="112">
        <v>1.4</v>
      </c>
      <c r="BG86" s="116">
        <v>1.4</v>
      </c>
      <c r="BH86" s="112">
        <v>1.4</v>
      </c>
      <c r="BI86" s="116">
        <v>1.4</v>
      </c>
      <c r="BJ86" s="112">
        <v>1.4</v>
      </c>
      <c r="BK86" s="117">
        <v>1.4</v>
      </c>
      <c r="BL86" s="112">
        <v>1.4</v>
      </c>
      <c r="BM86" s="117">
        <v>1.43</v>
      </c>
      <c r="BN86" s="126">
        <f t="shared" si="3"/>
        <v>1.1850000000000001</v>
      </c>
      <c r="BO86" s="112">
        <v>1.4</v>
      </c>
      <c r="BP86" s="117">
        <v>1.43</v>
      </c>
      <c r="BQ86" s="126">
        <f>+BO86-(BP86-1)/2</f>
        <v>1.1850000000000001</v>
      </c>
      <c r="BR86" s="112">
        <v>1.4</v>
      </c>
      <c r="BS86" s="117">
        <v>1.46</v>
      </c>
      <c r="BT86" s="126">
        <f>+BR86-(BS86-1)/2</f>
        <v>1.17</v>
      </c>
      <c r="BU86" s="95"/>
    </row>
    <row r="87" spans="1:74" s="84" customFormat="1" collapsed="1" x14ac:dyDescent="0.25">
      <c r="A87" s="241"/>
      <c r="B87" s="242" t="s">
        <v>78</v>
      </c>
      <c r="C87" s="243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5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8"/>
      <c r="BO87" s="247"/>
      <c r="BP87" s="247"/>
      <c r="BQ87" s="248"/>
      <c r="BR87" s="247"/>
      <c r="BS87" s="247"/>
      <c r="BT87" s="248"/>
      <c r="BU87" s="95"/>
    </row>
    <row r="88" spans="1:74" s="84" customFormat="1" x14ac:dyDescent="0.25">
      <c r="A88" s="102">
        <v>75</v>
      </c>
      <c r="B88" s="113" t="s">
        <v>79</v>
      </c>
      <c r="C88" s="114"/>
      <c r="D88" s="112">
        <v>1.4</v>
      </c>
      <c r="E88" s="115">
        <v>1.3</v>
      </c>
      <c r="F88" s="112">
        <v>1.4</v>
      </c>
      <c r="G88" s="116">
        <v>1.3</v>
      </c>
      <c r="H88" s="112">
        <v>1.4</v>
      </c>
      <c r="I88" s="116">
        <v>1.3</v>
      </c>
      <c r="J88" s="112">
        <v>1.4</v>
      </c>
      <c r="K88" s="116">
        <v>1.3</v>
      </c>
      <c r="L88" s="112">
        <v>1.4</v>
      </c>
      <c r="M88" s="116">
        <v>1.3</v>
      </c>
      <c r="N88" s="112">
        <v>1.4</v>
      </c>
      <c r="O88" s="116">
        <v>1.3</v>
      </c>
      <c r="P88" s="112">
        <v>1.4</v>
      </c>
      <c r="Q88" s="116">
        <v>1.3</v>
      </c>
      <c r="R88" s="128">
        <v>1.4</v>
      </c>
      <c r="S88" s="123">
        <v>1.4</v>
      </c>
      <c r="T88" s="112">
        <v>1.4</v>
      </c>
      <c r="U88" s="116">
        <v>1.4</v>
      </c>
      <c r="V88" s="112">
        <v>1.4</v>
      </c>
      <c r="W88" s="116">
        <v>1.4</v>
      </c>
      <c r="X88" s="112">
        <v>1.4</v>
      </c>
      <c r="Y88" s="116">
        <v>1.4</v>
      </c>
      <c r="Z88" s="112">
        <v>1.3</v>
      </c>
      <c r="AA88" s="116">
        <v>1.4</v>
      </c>
      <c r="AB88" s="112">
        <v>1.3</v>
      </c>
      <c r="AC88" s="116">
        <v>1.4</v>
      </c>
      <c r="AD88" s="112">
        <v>1.3</v>
      </c>
      <c r="AE88" s="116">
        <v>1.4</v>
      </c>
      <c r="AF88" s="112">
        <v>1.3</v>
      </c>
      <c r="AG88" s="116">
        <v>1.4</v>
      </c>
      <c r="AH88" s="112">
        <v>1.3</v>
      </c>
      <c r="AI88" s="116">
        <v>1.4</v>
      </c>
      <c r="AJ88" s="112">
        <v>1.3</v>
      </c>
      <c r="AK88" s="116">
        <v>1.5</v>
      </c>
      <c r="AL88" s="112">
        <v>1.3</v>
      </c>
      <c r="AM88" s="116">
        <v>1.5</v>
      </c>
      <c r="AN88" s="112">
        <v>1.3</v>
      </c>
      <c r="AO88" s="116">
        <v>1.5</v>
      </c>
      <c r="AP88" s="112">
        <v>1.3</v>
      </c>
      <c r="AQ88" s="116">
        <v>1.5</v>
      </c>
      <c r="AR88" s="112">
        <v>1.3</v>
      </c>
      <c r="AS88" s="116">
        <v>1.5</v>
      </c>
      <c r="AT88" s="112">
        <v>1.3</v>
      </c>
      <c r="AU88" s="116">
        <v>1.5</v>
      </c>
      <c r="AV88" s="112">
        <v>1.3</v>
      </c>
      <c r="AW88" s="116">
        <v>1.5</v>
      </c>
      <c r="AX88" s="112">
        <v>1.3</v>
      </c>
      <c r="AY88" s="116">
        <v>1.5</v>
      </c>
      <c r="AZ88" s="112">
        <v>1.3</v>
      </c>
      <c r="BA88" s="116">
        <v>1.5</v>
      </c>
      <c r="BB88" s="112">
        <v>1.3</v>
      </c>
      <c r="BC88" s="116">
        <v>1.5</v>
      </c>
      <c r="BD88" s="112">
        <v>1.3</v>
      </c>
      <c r="BE88" s="116">
        <v>1.5</v>
      </c>
      <c r="BF88" s="112">
        <v>1.3</v>
      </c>
      <c r="BG88" s="116">
        <v>1.5</v>
      </c>
      <c r="BH88" s="112">
        <v>1.3</v>
      </c>
      <c r="BI88" s="116">
        <v>1.5</v>
      </c>
      <c r="BJ88" s="112">
        <v>1.3</v>
      </c>
      <c r="BK88" s="117">
        <v>1.5</v>
      </c>
      <c r="BL88" s="112">
        <v>1.3</v>
      </c>
      <c r="BM88" s="117">
        <v>1.53</v>
      </c>
      <c r="BN88" s="126">
        <f t="shared" si="3"/>
        <v>1.0350000000000001</v>
      </c>
      <c r="BO88" s="112">
        <v>1.3</v>
      </c>
      <c r="BP88" s="117">
        <v>1.53</v>
      </c>
      <c r="BQ88" s="126">
        <f>+BO88-(BP88-1)/2</f>
        <v>1.0350000000000001</v>
      </c>
      <c r="BR88" s="112">
        <v>1.3</v>
      </c>
      <c r="BS88" s="117">
        <v>1.53</v>
      </c>
      <c r="BT88" s="126">
        <f>+BR88-(BS88-1)/2</f>
        <v>1.0350000000000001</v>
      </c>
      <c r="BU88" s="95"/>
    </row>
    <row r="89" spans="1:74" s="84" customFormat="1" x14ac:dyDescent="0.25">
      <c r="A89" s="102">
        <v>76</v>
      </c>
      <c r="B89" s="113" t="s">
        <v>80</v>
      </c>
      <c r="C89" s="114"/>
      <c r="D89" s="112">
        <v>1.3</v>
      </c>
      <c r="E89" s="115">
        <v>1.1000000000000001</v>
      </c>
      <c r="F89" s="112">
        <v>1.3</v>
      </c>
      <c r="G89" s="116">
        <v>1.1000000000000001</v>
      </c>
      <c r="H89" s="112">
        <v>1.3</v>
      </c>
      <c r="I89" s="116">
        <v>1.1000000000000001</v>
      </c>
      <c r="J89" s="112">
        <v>1.3</v>
      </c>
      <c r="K89" s="116">
        <v>1.1000000000000001</v>
      </c>
      <c r="L89" s="112">
        <v>1.3</v>
      </c>
      <c r="M89" s="116">
        <v>1.1000000000000001</v>
      </c>
      <c r="N89" s="112">
        <v>1.3</v>
      </c>
      <c r="O89" s="116">
        <v>1.1000000000000001</v>
      </c>
      <c r="P89" s="112">
        <v>1.3</v>
      </c>
      <c r="Q89" s="116">
        <v>1.1000000000000001</v>
      </c>
      <c r="R89" s="128">
        <v>1.3</v>
      </c>
      <c r="S89" s="108">
        <v>1.1000000000000001</v>
      </c>
      <c r="T89" s="112">
        <v>1.3</v>
      </c>
      <c r="U89" s="116">
        <v>1.1000000000000001</v>
      </c>
      <c r="V89" s="112">
        <v>1.3</v>
      </c>
      <c r="W89" s="116">
        <v>1.1000000000000001</v>
      </c>
      <c r="X89" s="112">
        <v>1.4</v>
      </c>
      <c r="Y89" s="116">
        <v>1.1000000000000001</v>
      </c>
      <c r="Z89" s="112">
        <v>1.4</v>
      </c>
      <c r="AA89" s="116">
        <v>1.1000000000000001</v>
      </c>
      <c r="AB89" s="112">
        <v>1.3</v>
      </c>
      <c r="AC89" s="116">
        <v>1.1000000000000001</v>
      </c>
      <c r="AD89" s="112">
        <v>1.3</v>
      </c>
      <c r="AE89" s="116">
        <v>1.1000000000000001</v>
      </c>
      <c r="AF89" s="112">
        <v>1.3</v>
      </c>
      <c r="AG89" s="116">
        <v>1.1000000000000001</v>
      </c>
      <c r="AH89" s="112">
        <v>1.3</v>
      </c>
      <c r="AI89" s="116">
        <v>1.1000000000000001</v>
      </c>
      <c r="AJ89" s="112">
        <v>1.3</v>
      </c>
      <c r="AK89" s="116">
        <v>1.2</v>
      </c>
      <c r="AL89" s="112">
        <v>1.3</v>
      </c>
      <c r="AM89" s="116">
        <v>1.2</v>
      </c>
      <c r="AN89" s="112">
        <v>1.3</v>
      </c>
      <c r="AO89" s="116">
        <v>1.2</v>
      </c>
      <c r="AP89" s="112">
        <v>1.3</v>
      </c>
      <c r="AQ89" s="116">
        <v>1.2</v>
      </c>
      <c r="AR89" s="112">
        <v>1.3</v>
      </c>
      <c r="AS89" s="116">
        <v>1.3</v>
      </c>
      <c r="AT89" s="112">
        <v>1.3</v>
      </c>
      <c r="AU89" s="116">
        <v>1.3</v>
      </c>
      <c r="AV89" s="112">
        <v>1.3</v>
      </c>
      <c r="AW89" s="116">
        <v>1.3</v>
      </c>
      <c r="AX89" s="112">
        <v>1.3</v>
      </c>
      <c r="AY89" s="116">
        <v>1.4</v>
      </c>
      <c r="AZ89" s="112">
        <v>1.3</v>
      </c>
      <c r="BA89" s="116">
        <v>1.4</v>
      </c>
      <c r="BB89" s="112">
        <v>1.3</v>
      </c>
      <c r="BC89" s="116">
        <v>1.4</v>
      </c>
      <c r="BD89" s="112">
        <v>1.3</v>
      </c>
      <c r="BE89" s="116">
        <v>1.4</v>
      </c>
      <c r="BF89" s="112">
        <v>1.3</v>
      </c>
      <c r="BG89" s="116">
        <v>1.4</v>
      </c>
      <c r="BH89" s="112">
        <v>1.3</v>
      </c>
      <c r="BI89" s="116">
        <v>1.4</v>
      </c>
      <c r="BJ89" s="112">
        <v>1.3</v>
      </c>
      <c r="BK89" s="117">
        <v>1.4</v>
      </c>
      <c r="BL89" s="112">
        <v>1.3</v>
      </c>
      <c r="BM89" s="117">
        <v>1.45</v>
      </c>
      <c r="BN89" s="126">
        <f t="shared" si="3"/>
        <v>1.0750000000000002</v>
      </c>
      <c r="BO89" s="112">
        <v>1.3</v>
      </c>
      <c r="BP89" s="117">
        <v>1.45</v>
      </c>
      <c r="BQ89" s="126">
        <f>+BO89-(BP89-1)/2</f>
        <v>1.0750000000000002</v>
      </c>
      <c r="BR89" s="112">
        <v>1.3</v>
      </c>
      <c r="BS89" s="117">
        <v>1.45</v>
      </c>
      <c r="BT89" s="126">
        <f>+BR89-(BS89-1)/2</f>
        <v>1.0750000000000002</v>
      </c>
      <c r="BU89" s="95"/>
      <c r="BV89" s="95"/>
    </row>
    <row r="90" spans="1:74" s="84" customFormat="1" ht="13.15" hidden="1" customHeight="1" outlineLevel="1" x14ac:dyDescent="0.25">
      <c r="A90" s="102">
        <v>77</v>
      </c>
      <c r="B90" s="113" t="s">
        <v>81</v>
      </c>
      <c r="C90" s="114"/>
      <c r="D90" s="112">
        <v>1.4</v>
      </c>
      <c r="E90" s="115">
        <v>1</v>
      </c>
      <c r="F90" s="112">
        <v>1.4</v>
      </c>
      <c r="G90" s="116">
        <v>1.2</v>
      </c>
      <c r="H90" s="112">
        <v>1.4</v>
      </c>
      <c r="I90" s="116">
        <v>1.2</v>
      </c>
      <c r="J90" s="112">
        <v>1.4</v>
      </c>
      <c r="K90" s="116">
        <v>1.2</v>
      </c>
      <c r="L90" s="112">
        <v>1.4</v>
      </c>
      <c r="M90" s="116">
        <v>1.2</v>
      </c>
      <c r="N90" s="112">
        <v>1.4</v>
      </c>
      <c r="O90" s="116">
        <v>1.2</v>
      </c>
      <c r="P90" s="112">
        <v>1.4</v>
      </c>
      <c r="Q90" s="116">
        <v>1.2</v>
      </c>
      <c r="R90" s="128">
        <v>1.4</v>
      </c>
      <c r="S90" s="108">
        <v>1.2</v>
      </c>
      <c r="T90" s="112">
        <v>1.4</v>
      </c>
      <c r="U90" s="116">
        <v>1.2</v>
      </c>
      <c r="V90" s="112">
        <v>1.4</v>
      </c>
      <c r="W90" s="116">
        <v>1.2</v>
      </c>
      <c r="X90" s="112">
        <v>1.4</v>
      </c>
      <c r="Y90" s="116">
        <v>1.2</v>
      </c>
      <c r="Z90" s="112">
        <v>1.4</v>
      </c>
      <c r="AA90" s="116">
        <v>1.2</v>
      </c>
      <c r="AB90" s="112">
        <v>1.4</v>
      </c>
      <c r="AC90" s="116">
        <v>1.2</v>
      </c>
      <c r="AD90" s="112">
        <v>1.4</v>
      </c>
      <c r="AE90" s="116">
        <v>1.2</v>
      </c>
      <c r="AF90" s="112">
        <v>1.3</v>
      </c>
      <c r="AG90" s="116">
        <v>1.3</v>
      </c>
      <c r="AH90" s="112">
        <v>1.3</v>
      </c>
      <c r="AI90" s="116">
        <v>1.3</v>
      </c>
      <c r="AJ90" s="112"/>
      <c r="AK90" s="116"/>
      <c r="AL90" s="112"/>
      <c r="AM90" s="116"/>
      <c r="AN90" s="112"/>
      <c r="AO90" s="116"/>
      <c r="AP90" s="112"/>
      <c r="AQ90" s="116"/>
      <c r="AR90" s="112"/>
      <c r="AS90" s="116"/>
      <c r="AT90" s="112"/>
      <c r="AU90" s="116"/>
      <c r="AV90" s="112"/>
      <c r="AW90" s="116"/>
      <c r="AX90" s="112"/>
      <c r="AY90" s="116"/>
      <c r="AZ90" s="112"/>
      <c r="BA90" s="116"/>
      <c r="BB90" s="112"/>
      <c r="BC90" s="116"/>
      <c r="BD90" s="112"/>
      <c r="BE90" s="116"/>
      <c r="BF90" s="112"/>
      <c r="BG90" s="116"/>
      <c r="BH90" s="112"/>
      <c r="BI90" s="116"/>
      <c r="BJ90" s="112"/>
      <c r="BK90" s="117"/>
      <c r="BL90" s="112"/>
      <c r="BM90" s="117"/>
      <c r="BN90" s="126"/>
      <c r="BO90" s="112"/>
      <c r="BP90" s="117"/>
      <c r="BQ90" s="126"/>
      <c r="BR90" s="112"/>
      <c r="BS90" s="117"/>
      <c r="BT90" s="126"/>
      <c r="BU90" s="95"/>
    </row>
    <row r="91" spans="1:74" s="84" customFormat="1" collapsed="1" x14ac:dyDescent="0.25">
      <c r="A91" s="102">
        <v>78</v>
      </c>
      <c r="B91" s="113" t="s">
        <v>82</v>
      </c>
      <c r="C91" s="114"/>
      <c r="D91" s="112">
        <v>1.2</v>
      </c>
      <c r="E91" s="115">
        <v>1</v>
      </c>
      <c r="F91" s="112">
        <v>1.2</v>
      </c>
      <c r="G91" s="116">
        <v>1</v>
      </c>
      <c r="H91" s="112">
        <v>1.2</v>
      </c>
      <c r="I91" s="116">
        <v>1.25</v>
      </c>
      <c r="J91" s="112">
        <v>1.2</v>
      </c>
      <c r="K91" s="116">
        <v>1.5</v>
      </c>
      <c r="L91" s="112">
        <v>1.2</v>
      </c>
      <c r="M91" s="116">
        <v>1.5</v>
      </c>
      <c r="N91" s="112">
        <v>1.2</v>
      </c>
      <c r="O91" s="116">
        <v>1.5</v>
      </c>
      <c r="P91" s="112">
        <v>1.2</v>
      </c>
      <c r="Q91" s="116">
        <v>1.5</v>
      </c>
      <c r="R91" s="128">
        <v>1.2</v>
      </c>
      <c r="S91" s="108">
        <v>1.5</v>
      </c>
      <c r="T91" s="112">
        <v>1.2</v>
      </c>
      <c r="U91" s="116">
        <v>1.5</v>
      </c>
      <c r="V91" s="112">
        <v>1</v>
      </c>
      <c r="W91" s="116">
        <v>1.6</v>
      </c>
      <c r="X91" s="112">
        <v>1</v>
      </c>
      <c r="Y91" s="116">
        <v>1.6</v>
      </c>
      <c r="Z91" s="112">
        <v>1</v>
      </c>
      <c r="AA91" s="116">
        <v>1.6</v>
      </c>
      <c r="AB91" s="112">
        <v>1</v>
      </c>
      <c r="AC91" s="116">
        <v>1.6</v>
      </c>
      <c r="AD91" s="112">
        <v>1</v>
      </c>
      <c r="AE91" s="116">
        <v>1.6</v>
      </c>
      <c r="AF91" s="112">
        <v>1</v>
      </c>
      <c r="AG91" s="116">
        <v>1.6</v>
      </c>
      <c r="AH91" s="112">
        <v>1</v>
      </c>
      <c r="AI91" s="116">
        <v>1.6</v>
      </c>
      <c r="AJ91" s="112">
        <v>1</v>
      </c>
      <c r="AK91" s="116">
        <v>1.6</v>
      </c>
      <c r="AL91" s="112">
        <v>1</v>
      </c>
      <c r="AM91" s="116">
        <v>1.7</v>
      </c>
      <c r="AN91" s="112">
        <v>1</v>
      </c>
      <c r="AO91" s="116">
        <v>1.7</v>
      </c>
      <c r="AP91" s="112">
        <v>1</v>
      </c>
      <c r="AQ91" s="116">
        <v>1.7</v>
      </c>
      <c r="AR91" s="112">
        <v>1</v>
      </c>
      <c r="AS91" s="116">
        <v>1.7</v>
      </c>
      <c r="AT91" s="112">
        <v>1</v>
      </c>
      <c r="AU91" s="116">
        <v>1.7</v>
      </c>
      <c r="AV91" s="112">
        <v>1</v>
      </c>
      <c r="AW91" s="116">
        <v>1.7</v>
      </c>
      <c r="AX91" s="112">
        <v>1</v>
      </c>
      <c r="AY91" s="116">
        <v>1.7</v>
      </c>
      <c r="AZ91" s="112">
        <v>1</v>
      </c>
      <c r="BA91" s="116">
        <v>1.7</v>
      </c>
      <c r="BB91" s="112">
        <v>1</v>
      </c>
      <c r="BC91" s="116">
        <v>1.7</v>
      </c>
      <c r="BD91" s="112">
        <v>1</v>
      </c>
      <c r="BE91" s="116">
        <v>1.7</v>
      </c>
      <c r="BF91" s="112">
        <v>1</v>
      </c>
      <c r="BG91" s="116">
        <v>1.7</v>
      </c>
      <c r="BH91" s="112">
        <v>1</v>
      </c>
      <c r="BI91" s="116">
        <v>1.7</v>
      </c>
      <c r="BJ91" s="112">
        <v>1</v>
      </c>
      <c r="BK91" s="117">
        <v>1.7</v>
      </c>
      <c r="BL91" s="112">
        <v>1</v>
      </c>
      <c r="BM91" s="117">
        <v>1.73</v>
      </c>
      <c r="BN91" s="126">
        <f t="shared" si="3"/>
        <v>0.63500000000000001</v>
      </c>
      <c r="BO91" s="112">
        <v>1</v>
      </c>
      <c r="BP91" s="117">
        <v>1.73</v>
      </c>
      <c r="BQ91" s="126">
        <f>+BO91-(BP91-1)/2</f>
        <v>0.63500000000000001</v>
      </c>
      <c r="BR91" s="112">
        <v>1</v>
      </c>
      <c r="BS91" s="117">
        <v>1.76</v>
      </c>
      <c r="BT91" s="126">
        <f>+BR91-(BS91-1)/2</f>
        <v>0.62</v>
      </c>
      <c r="BU91" s="95"/>
    </row>
    <row r="92" spans="1:74" s="84" customFormat="1" ht="13.15" hidden="1" customHeight="1" outlineLevel="1" x14ac:dyDescent="0.25">
      <c r="A92" s="102">
        <v>79</v>
      </c>
      <c r="B92" s="113" t="s">
        <v>83</v>
      </c>
      <c r="C92" s="114"/>
      <c r="D92" s="112">
        <v>1.4</v>
      </c>
      <c r="E92" s="115">
        <v>1.25</v>
      </c>
      <c r="F92" s="112">
        <v>1.4</v>
      </c>
      <c r="G92" s="116">
        <v>1.25</v>
      </c>
      <c r="H92" s="112">
        <v>1.4</v>
      </c>
      <c r="I92" s="116">
        <v>1.25</v>
      </c>
      <c r="J92" s="112">
        <v>1.4</v>
      </c>
      <c r="K92" s="116">
        <v>1.25</v>
      </c>
      <c r="L92" s="112">
        <v>1.4</v>
      </c>
      <c r="M92" s="116">
        <v>1.25</v>
      </c>
      <c r="N92" s="112">
        <v>1.4</v>
      </c>
      <c r="O92" s="116">
        <v>1.25</v>
      </c>
      <c r="P92" s="112">
        <v>1.4</v>
      </c>
      <c r="Q92" s="116">
        <v>1.25</v>
      </c>
      <c r="R92" s="128">
        <v>1.4</v>
      </c>
      <c r="S92" s="108">
        <v>1.25</v>
      </c>
      <c r="T92" s="112">
        <v>1.4</v>
      </c>
      <c r="U92" s="116">
        <v>1.25</v>
      </c>
      <c r="V92" s="112">
        <v>1.4</v>
      </c>
      <c r="W92" s="116">
        <v>1.25</v>
      </c>
      <c r="X92" s="112">
        <v>1.4</v>
      </c>
      <c r="Y92" s="116">
        <v>1.25</v>
      </c>
      <c r="Z92" s="112">
        <v>1.4</v>
      </c>
      <c r="AA92" s="116">
        <v>1.25</v>
      </c>
      <c r="AB92" s="112">
        <v>1.4</v>
      </c>
      <c r="AC92" s="116">
        <v>1.25</v>
      </c>
      <c r="AD92" s="112">
        <v>1.4</v>
      </c>
      <c r="AE92" s="116">
        <v>1.25</v>
      </c>
      <c r="AF92" s="112">
        <v>1.3</v>
      </c>
      <c r="AG92" s="116">
        <v>1.25</v>
      </c>
      <c r="AH92" s="112">
        <v>1.3</v>
      </c>
      <c r="AI92" s="116">
        <v>1.25</v>
      </c>
      <c r="AJ92" s="112">
        <v>1.3</v>
      </c>
      <c r="AK92" s="116">
        <v>1.4</v>
      </c>
      <c r="AL92" s="112">
        <v>1.3</v>
      </c>
      <c r="AM92" s="116">
        <v>1.4</v>
      </c>
      <c r="AN92" s="112">
        <v>1.3</v>
      </c>
      <c r="AO92" s="116">
        <v>1.4</v>
      </c>
      <c r="AP92" s="112">
        <v>1.3</v>
      </c>
      <c r="AQ92" s="116">
        <v>1.4</v>
      </c>
      <c r="AR92" s="112"/>
      <c r="AS92" s="116"/>
      <c r="AT92" s="112"/>
      <c r="AU92" s="116"/>
      <c r="AV92" s="112"/>
      <c r="AW92" s="116"/>
      <c r="AX92" s="112"/>
      <c r="AY92" s="116"/>
      <c r="AZ92" s="112"/>
      <c r="BA92" s="116"/>
      <c r="BB92" s="112"/>
      <c r="BC92" s="116"/>
      <c r="BD92" s="112"/>
      <c r="BE92" s="116"/>
      <c r="BF92" s="112"/>
      <c r="BG92" s="116"/>
      <c r="BH92" s="112"/>
      <c r="BI92" s="116"/>
      <c r="BJ92" s="112"/>
      <c r="BK92" s="117"/>
      <c r="BL92" s="112"/>
      <c r="BM92" s="117"/>
      <c r="BN92" s="126"/>
      <c r="BO92" s="112"/>
      <c r="BP92" s="117"/>
      <c r="BQ92" s="126"/>
      <c r="BR92" s="112"/>
      <c r="BS92" s="117"/>
      <c r="BT92" s="126"/>
      <c r="BU92" s="95"/>
    </row>
    <row r="93" spans="1:74" s="84" customFormat="1" ht="13.15" hidden="1" customHeight="1" outlineLevel="1" x14ac:dyDescent="0.25">
      <c r="A93" s="102">
        <v>80</v>
      </c>
      <c r="B93" s="113" t="s">
        <v>84</v>
      </c>
      <c r="C93" s="114"/>
      <c r="D93" s="112">
        <v>1.4</v>
      </c>
      <c r="E93" s="115">
        <v>1.05</v>
      </c>
      <c r="F93" s="112">
        <v>1.4</v>
      </c>
      <c r="G93" s="116">
        <v>1.05</v>
      </c>
      <c r="H93" s="112">
        <v>1.4</v>
      </c>
      <c r="I93" s="116">
        <v>1.05</v>
      </c>
      <c r="J93" s="112">
        <v>1.4</v>
      </c>
      <c r="K93" s="116">
        <v>1.05</v>
      </c>
      <c r="L93" s="112">
        <v>1.4</v>
      </c>
      <c r="M93" s="116">
        <v>1.05</v>
      </c>
      <c r="N93" s="112">
        <v>1.4</v>
      </c>
      <c r="O93" s="116">
        <v>1.05</v>
      </c>
      <c r="P93" s="112">
        <v>1.4</v>
      </c>
      <c r="Q93" s="116">
        <v>1.05</v>
      </c>
      <c r="R93" s="128"/>
      <c r="S93" s="108"/>
      <c r="T93" s="112"/>
      <c r="U93" s="116"/>
      <c r="V93" s="112"/>
      <c r="W93" s="116"/>
      <c r="X93" s="112"/>
      <c r="Y93" s="116"/>
      <c r="Z93" s="112"/>
      <c r="AA93" s="116"/>
      <c r="AB93" s="112"/>
      <c r="AC93" s="116"/>
      <c r="AD93" s="112"/>
      <c r="AE93" s="116"/>
      <c r="AF93" s="112"/>
      <c r="AG93" s="116"/>
      <c r="AH93" s="112"/>
      <c r="AI93" s="116"/>
      <c r="AJ93" s="112"/>
      <c r="AK93" s="116"/>
      <c r="AL93" s="112"/>
      <c r="AM93" s="116"/>
      <c r="AN93" s="112"/>
      <c r="AO93" s="116"/>
      <c r="AP93" s="112"/>
      <c r="AQ93" s="116"/>
      <c r="AR93" s="112"/>
      <c r="AS93" s="116"/>
      <c r="AT93" s="112"/>
      <c r="AU93" s="116"/>
      <c r="AV93" s="112"/>
      <c r="AW93" s="116"/>
      <c r="AX93" s="112"/>
      <c r="AY93" s="116"/>
      <c r="AZ93" s="112"/>
      <c r="BA93" s="116"/>
      <c r="BB93" s="112"/>
      <c r="BC93" s="116"/>
      <c r="BD93" s="112"/>
      <c r="BE93" s="116"/>
      <c r="BF93" s="112"/>
      <c r="BG93" s="116"/>
      <c r="BH93" s="112"/>
      <c r="BI93" s="116"/>
      <c r="BJ93" s="112"/>
      <c r="BK93" s="117"/>
      <c r="BL93" s="112"/>
      <c r="BM93" s="117"/>
      <c r="BN93" s="126"/>
      <c r="BO93" s="112"/>
      <c r="BP93" s="117"/>
      <c r="BQ93" s="126"/>
      <c r="BR93" s="112"/>
      <c r="BS93" s="117"/>
      <c r="BT93" s="126"/>
      <c r="BU93" s="95"/>
    </row>
    <row r="94" spans="1:74" s="84" customFormat="1" ht="13.15" hidden="1" customHeight="1" outlineLevel="1" x14ac:dyDescent="0.25">
      <c r="A94" s="102">
        <v>81</v>
      </c>
      <c r="B94" s="113" t="s">
        <v>85</v>
      </c>
      <c r="C94" s="114"/>
      <c r="D94" s="112">
        <v>1.3</v>
      </c>
      <c r="E94" s="115">
        <v>1.35</v>
      </c>
      <c r="F94" s="112">
        <v>1.3</v>
      </c>
      <c r="G94" s="116">
        <v>1.35</v>
      </c>
      <c r="H94" s="112">
        <v>1.3</v>
      </c>
      <c r="I94" s="116">
        <v>1.35</v>
      </c>
      <c r="J94" s="112">
        <v>1.3</v>
      </c>
      <c r="K94" s="116">
        <v>1.35</v>
      </c>
      <c r="L94" s="112">
        <v>1.3</v>
      </c>
      <c r="M94" s="116">
        <v>1.35</v>
      </c>
      <c r="N94" s="112">
        <v>1.3</v>
      </c>
      <c r="O94" s="116">
        <v>1.35</v>
      </c>
      <c r="P94" s="112">
        <v>1.3</v>
      </c>
      <c r="Q94" s="116">
        <v>1.35</v>
      </c>
      <c r="R94" s="128">
        <v>1.3</v>
      </c>
      <c r="S94" s="108">
        <v>1.35</v>
      </c>
      <c r="T94" s="112">
        <v>1.3</v>
      </c>
      <c r="U94" s="116">
        <v>1.35</v>
      </c>
      <c r="V94" s="112">
        <v>1.3</v>
      </c>
      <c r="W94" s="116">
        <v>1.35</v>
      </c>
      <c r="X94" s="112">
        <v>1.3</v>
      </c>
      <c r="Y94" s="116">
        <v>1.35</v>
      </c>
      <c r="Z94" s="112">
        <v>1.3</v>
      </c>
      <c r="AA94" s="116">
        <v>1.35</v>
      </c>
      <c r="AB94" s="112">
        <v>1.3</v>
      </c>
      <c r="AC94" s="116">
        <v>1.35</v>
      </c>
      <c r="AD94" s="112">
        <v>1.3</v>
      </c>
      <c r="AE94" s="116">
        <v>1.35</v>
      </c>
      <c r="AF94" s="112">
        <v>1.3</v>
      </c>
      <c r="AG94" s="116">
        <v>1.35</v>
      </c>
      <c r="AH94" s="112">
        <v>1.3</v>
      </c>
      <c r="AI94" s="116">
        <v>1.35</v>
      </c>
      <c r="AJ94" s="112"/>
      <c r="AK94" s="116"/>
      <c r="AL94" s="112"/>
      <c r="AM94" s="116"/>
      <c r="AN94" s="112"/>
      <c r="AO94" s="116"/>
      <c r="AP94" s="112"/>
      <c r="AQ94" s="116"/>
      <c r="AR94" s="112"/>
      <c r="AS94" s="116"/>
      <c r="AT94" s="112"/>
      <c r="AU94" s="116"/>
      <c r="AV94" s="112"/>
      <c r="AW94" s="116"/>
      <c r="AX94" s="112"/>
      <c r="AY94" s="116"/>
      <c r="AZ94" s="112"/>
      <c r="BA94" s="116"/>
      <c r="BB94" s="112"/>
      <c r="BC94" s="116"/>
      <c r="BD94" s="112"/>
      <c r="BE94" s="116"/>
      <c r="BF94" s="112"/>
      <c r="BG94" s="116"/>
      <c r="BH94" s="112"/>
      <c r="BI94" s="116"/>
      <c r="BJ94" s="112"/>
      <c r="BK94" s="117"/>
      <c r="BL94" s="112"/>
      <c r="BM94" s="117"/>
      <c r="BN94" s="126"/>
      <c r="BO94" s="112"/>
      <c r="BP94" s="117"/>
      <c r="BQ94" s="126"/>
      <c r="BR94" s="112"/>
      <c r="BS94" s="117"/>
      <c r="BT94" s="126"/>
      <c r="BU94" s="95"/>
    </row>
    <row r="95" spans="1:74" s="84" customFormat="1" collapsed="1" x14ac:dyDescent="0.25">
      <c r="A95" s="102">
        <v>81</v>
      </c>
      <c r="B95" s="113" t="s">
        <v>86</v>
      </c>
      <c r="C95" s="114"/>
      <c r="D95" s="112"/>
      <c r="E95" s="115"/>
      <c r="F95" s="112"/>
      <c r="G95" s="116"/>
      <c r="H95" s="112"/>
      <c r="I95" s="116"/>
      <c r="J95" s="112"/>
      <c r="K95" s="116"/>
      <c r="L95" s="112"/>
      <c r="M95" s="116"/>
      <c r="N95" s="112"/>
      <c r="O95" s="116"/>
      <c r="P95" s="112"/>
      <c r="Q95" s="116"/>
      <c r="R95" s="128"/>
      <c r="S95" s="108"/>
      <c r="T95" s="112"/>
      <c r="U95" s="116"/>
      <c r="V95" s="112"/>
      <c r="W95" s="116"/>
      <c r="X95" s="112"/>
      <c r="Y95" s="116"/>
      <c r="Z95" s="112"/>
      <c r="AA95" s="116"/>
      <c r="AB95" s="112"/>
      <c r="AC95" s="116"/>
      <c r="AD95" s="112"/>
      <c r="AE95" s="116"/>
      <c r="AF95" s="112"/>
      <c r="AG95" s="116"/>
      <c r="AH95" s="112"/>
      <c r="AI95" s="116"/>
      <c r="AJ95" s="152">
        <v>1.3</v>
      </c>
      <c r="AK95" s="153">
        <v>1.45</v>
      </c>
      <c r="AL95" s="112">
        <v>1.3</v>
      </c>
      <c r="AM95" s="116">
        <v>1.45</v>
      </c>
      <c r="AN95" s="112">
        <v>1.3</v>
      </c>
      <c r="AO95" s="116">
        <v>1.45</v>
      </c>
      <c r="AP95" s="112">
        <v>1.3</v>
      </c>
      <c r="AQ95" s="116">
        <v>1.45</v>
      </c>
      <c r="AR95" s="112">
        <v>1.3</v>
      </c>
      <c r="AS95" s="116">
        <v>1.45</v>
      </c>
      <c r="AT95" s="112">
        <v>1.3</v>
      </c>
      <c r="AU95" s="116">
        <v>1.45</v>
      </c>
      <c r="AV95" s="112">
        <v>1.3</v>
      </c>
      <c r="AW95" s="116">
        <v>1.45</v>
      </c>
      <c r="AX95" s="112">
        <v>1.3</v>
      </c>
      <c r="AY95" s="116">
        <v>1.45</v>
      </c>
      <c r="AZ95" s="112">
        <v>1.3</v>
      </c>
      <c r="BA95" s="116">
        <v>1.45</v>
      </c>
      <c r="BB95" s="112">
        <v>1.3</v>
      </c>
      <c r="BC95" s="116">
        <v>1.45</v>
      </c>
      <c r="BD95" s="112">
        <v>1.3</v>
      </c>
      <c r="BE95" s="116">
        <v>1.45</v>
      </c>
      <c r="BF95" s="112">
        <v>1.3</v>
      </c>
      <c r="BG95" s="116">
        <v>1.45</v>
      </c>
      <c r="BH95" s="112">
        <v>1.3</v>
      </c>
      <c r="BI95" s="116">
        <v>1.45</v>
      </c>
      <c r="BJ95" s="112">
        <v>1.3</v>
      </c>
      <c r="BK95" s="117">
        <v>1.45</v>
      </c>
      <c r="BL95" s="112">
        <v>1.3</v>
      </c>
      <c r="BM95" s="117">
        <v>1.48</v>
      </c>
      <c r="BN95" s="126">
        <f t="shared" si="3"/>
        <v>1.06</v>
      </c>
      <c r="BO95" s="112">
        <v>1.3</v>
      </c>
      <c r="BP95" s="117">
        <v>1.48</v>
      </c>
      <c r="BQ95" s="126">
        <f>+BO95-(BP95-1)/2</f>
        <v>1.06</v>
      </c>
      <c r="BR95" s="112">
        <v>1.3</v>
      </c>
      <c r="BS95" s="117">
        <v>1.51</v>
      </c>
      <c r="BT95" s="126">
        <f>+BR95-(BS95-1)/2</f>
        <v>1.0449999999999999</v>
      </c>
      <c r="BU95" s="95"/>
    </row>
    <row r="96" spans="1:74" s="84" customFormat="1" ht="13.15" hidden="1" customHeight="1" outlineLevel="1" x14ac:dyDescent="0.25">
      <c r="A96" s="102">
        <v>82</v>
      </c>
      <c r="B96" s="113" t="s">
        <v>87</v>
      </c>
      <c r="C96" s="114"/>
      <c r="D96" s="112">
        <v>1.3</v>
      </c>
      <c r="E96" s="115">
        <v>1.2</v>
      </c>
      <c r="F96" s="112">
        <v>1.3</v>
      </c>
      <c r="G96" s="116">
        <v>1.2</v>
      </c>
      <c r="H96" s="112">
        <v>1.3</v>
      </c>
      <c r="I96" s="116">
        <v>1.2</v>
      </c>
      <c r="J96" s="112">
        <v>1.3</v>
      </c>
      <c r="K96" s="116">
        <v>1.2</v>
      </c>
      <c r="L96" s="112">
        <v>1.3</v>
      </c>
      <c r="M96" s="116">
        <v>1.2</v>
      </c>
      <c r="N96" s="112">
        <v>1.3</v>
      </c>
      <c r="O96" s="116">
        <v>1.2</v>
      </c>
      <c r="P96" s="112">
        <v>1.3</v>
      </c>
      <c r="Q96" s="116">
        <v>1.2</v>
      </c>
      <c r="R96" s="128"/>
      <c r="S96" s="108"/>
      <c r="T96" s="112"/>
      <c r="U96" s="116"/>
      <c r="V96" s="112"/>
      <c r="W96" s="116"/>
      <c r="X96" s="112"/>
      <c r="Y96" s="116"/>
      <c r="Z96" s="112"/>
      <c r="AA96" s="116"/>
      <c r="AB96" s="112"/>
      <c r="AC96" s="116"/>
      <c r="AD96" s="112"/>
      <c r="AE96" s="116"/>
      <c r="AF96" s="112"/>
      <c r="AG96" s="116"/>
      <c r="AH96" s="112"/>
      <c r="AI96" s="116"/>
      <c r="AJ96" s="152"/>
      <c r="AK96" s="153"/>
      <c r="AL96" s="112"/>
      <c r="AM96" s="116"/>
      <c r="AN96" s="112"/>
      <c r="AO96" s="116"/>
      <c r="AP96" s="112"/>
      <c r="AQ96" s="116"/>
      <c r="AR96" s="112"/>
      <c r="AS96" s="116"/>
      <c r="AT96" s="112"/>
      <c r="AU96" s="116"/>
      <c r="AV96" s="112"/>
      <c r="AW96" s="116"/>
      <c r="AX96" s="112"/>
      <c r="AY96" s="116"/>
      <c r="AZ96" s="112"/>
      <c r="BA96" s="116"/>
      <c r="BB96" s="112"/>
      <c r="BC96" s="116"/>
      <c r="BD96" s="112"/>
      <c r="BE96" s="116"/>
      <c r="BF96" s="112"/>
      <c r="BG96" s="116"/>
      <c r="BH96" s="112"/>
      <c r="BI96" s="116"/>
      <c r="BJ96" s="112"/>
      <c r="BK96" s="117"/>
      <c r="BL96" s="112"/>
      <c r="BM96" s="117"/>
      <c r="BN96" s="126"/>
      <c r="BO96" s="112"/>
      <c r="BP96" s="117"/>
      <c r="BQ96" s="126"/>
      <c r="BR96" s="112"/>
      <c r="BS96" s="117"/>
      <c r="BT96" s="126"/>
      <c r="BU96" s="95"/>
    </row>
    <row r="97" spans="1:73" s="84" customFormat="1" collapsed="1" x14ac:dyDescent="0.25">
      <c r="A97" s="102">
        <v>82</v>
      </c>
      <c r="B97" s="113" t="s">
        <v>88</v>
      </c>
      <c r="C97" s="114"/>
      <c r="D97" s="112"/>
      <c r="E97" s="115"/>
      <c r="F97" s="112"/>
      <c r="G97" s="116"/>
      <c r="H97" s="112"/>
      <c r="I97" s="116"/>
      <c r="J97" s="112"/>
      <c r="K97" s="116"/>
      <c r="L97" s="112"/>
      <c r="M97" s="116"/>
      <c r="N97" s="112"/>
      <c r="O97" s="116"/>
      <c r="P97" s="112"/>
      <c r="Q97" s="116"/>
      <c r="R97" s="137">
        <v>1.3</v>
      </c>
      <c r="S97" s="123">
        <v>1.2</v>
      </c>
      <c r="T97" s="112">
        <v>1.3</v>
      </c>
      <c r="U97" s="116">
        <v>1.2</v>
      </c>
      <c r="V97" s="112">
        <v>1.3</v>
      </c>
      <c r="W97" s="116">
        <v>1.2</v>
      </c>
      <c r="X97" s="112">
        <v>1.3</v>
      </c>
      <c r="Y97" s="116">
        <v>1.2</v>
      </c>
      <c r="Z97" s="112">
        <v>1.3</v>
      </c>
      <c r="AA97" s="116">
        <v>1.2</v>
      </c>
      <c r="AB97" s="112">
        <v>1.3</v>
      </c>
      <c r="AC97" s="116">
        <v>1.2</v>
      </c>
      <c r="AD97" s="112">
        <v>1.3</v>
      </c>
      <c r="AE97" s="116">
        <v>1.2</v>
      </c>
      <c r="AF97" s="112">
        <v>1.3</v>
      </c>
      <c r="AG97" s="116">
        <v>1.2</v>
      </c>
      <c r="AH97" s="112">
        <v>1.3</v>
      </c>
      <c r="AI97" s="116">
        <v>1.2</v>
      </c>
      <c r="AJ97" s="112">
        <v>1.3</v>
      </c>
      <c r="AK97" s="116">
        <v>1.4</v>
      </c>
      <c r="AL97" s="112">
        <v>1.3</v>
      </c>
      <c r="AM97" s="116">
        <v>1.4</v>
      </c>
      <c r="AN97" s="112">
        <v>1.3</v>
      </c>
      <c r="AO97" s="116">
        <v>1.4</v>
      </c>
      <c r="AP97" s="112">
        <v>1.3</v>
      </c>
      <c r="AQ97" s="116">
        <v>1.4</v>
      </c>
      <c r="AR97" s="112">
        <v>1.3</v>
      </c>
      <c r="AS97" s="116">
        <v>1.4</v>
      </c>
      <c r="AT97" s="112">
        <v>1.3</v>
      </c>
      <c r="AU97" s="116">
        <v>1.4</v>
      </c>
      <c r="AV97" s="112">
        <v>1.3</v>
      </c>
      <c r="AW97" s="116">
        <v>1.4</v>
      </c>
      <c r="AX97" s="112">
        <v>1.3</v>
      </c>
      <c r="AY97" s="116">
        <v>1.4</v>
      </c>
      <c r="AZ97" s="112">
        <v>1.3</v>
      </c>
      <c r="BA97" s="116">
        <v>1.4</v>
      </c>
      <c r="BB97" s="112">
        <v>1.3</v>
      </c>
      <c r="BC97" s="116">
        <v>1.4</v>
      </c>
      <c r="BD97" s="112">
        <v>1.3</v>
      </c>
      <c r="BE97" s="116">
        <v>1.4</v>
      </c>
      <c r="BF97" s="112">
        <v>1.3</v>
      </c>
      <c r="BG97" s="116">
        <v>1.4</v>
      </c>
      <c r="BH97" s="112">
        <v>1.3</v>
      </c>
      <c r="BI97" s="116">
        <v>1.4</v>
      </c>
      <c r="BJ97" s="112">
        <v>1.3</v>
      </c>
      <c r="BK97" s="117">
        <v>1.4</v>
      </c>
      <c r="BL97" s="112">
        <v>1.3</v>
      </c>
      <c r="BM97" s="117">
        <v>1.45</v>
      </c>
      <c r="BN97" s="126">
        <f t="shared" si="3"/>
        <v>1.0750000000000002</v>
      </c>
      <c r="BO97" s="112">
        <v>1.3</v>
      </c>
      <c r="BP97" s="117">
        <v>1.45</v>
      </c>
      <c r="BQ97" s="126">
        <f t="shared" ref="BQ97:BQ103" si="4">+BO97-(BP97-1)/2</f>
        <v>1.0750000000000002</v>
      </c>
      <c r="BR97" s="112">
        <v>1.3</v>
      </c>
      <c r="BS97" s="117">
        <v>1.48</v>
      </c>
      <c r="BT97" s="126">
        <f t="shared" ref="BT97:BT103" si="5">+BR97-(BS97-1)/2</f>
        <v>1.06</v>
      </c>
      <c r="BU97" s="95"/>
    </row>
    <row r="98" spans="1:73" s="84" customFormat="1" x14ac:dyDescent="0.25">
      <c r="A98" s="102">
        <v>83</v>
      </c>
      <c r="B98" s="113" t="s">
        <v>89</v>
      </c>
      <c r="C98" s="114"/>
      <c r="D98" s="112">
        <v>1.4</v>
      </c>
      <c r="E98" s="115">
        <v>1.1000000000000001</v>
      </c>
      <c r="F98" s="112">
        <v>1.4</v>
      </c>
      <c r="G98" s="116">
        <v>1.1000000000000001</v>
      </c>
      <c r="H98" s="112">
        <v>1.4</v>
      </c>
      <c r="I98" s="116">
        <v>1.1000000000000001</v>
      </c>
      <c r="J98" s="112">
        <v>1.4</v>
      </c>
      <c r="K98" s="116">
        <v>1.1000000000000001</v>
      </c>
      <c r="L98" s="112">
        <v>1.3</v>
      </c>
      <c r="M98" s="116">
        <v>1.1000000000000001</v>
      </c>
      <c r="N98" s="112">
        <v>1.3</v>
      </c>
      <c r="O98" s="116">
        <v>1.1000000000000001</v>
      </c>
      <c r="P98" s="112">
        <v>1.3</v>
      </c>
      <c r="Q98" s="116">
        <v>1.1000000000000001</v>
      </c>
      <c r="R98" s="128">
        <v>1.3</v>
      </c>
      <c r="S98" s="108">
        <v>1.1000000000000001</v>
      </c>
      <c r="T98" s="112">
        <v>1.3</v>
      </c>
      <c r="U98" s="116">
        <v>1.1000000000000001</v>
      </c>
      <c r="V98" s="112">
        <v>1.3</v>
      </c>
      <c r="W98" s="116">
        <v>1.1000000000000001</v>
      </c>
      <c r="X98" s="112">
        <v>1.3</v>
      </c>
      <c r="Y98" s="116">
        <v>1.2</v>
      </c>
      <c r="Z98" s="112">
        <v>1.3</v>
      </c>
      <c r="AA98" s="116">
        <v>1.2</v>
      </c>
      <c r="AB98" s="112">
        <v>1.3</v>
      </c>
      <c r="AC98" s="116">
        <v>1.2</v>
      </c>
      <c r="AD98" s="112">
        <v>1.3</v>
      </c>
      <c r="AE98" s="116">
        <v>1.2</v>
      </c>
      <c r="AF98" s="112">
        <v>1.3</v>
      </c>
      <c r="AG98" s="116">
        <v>1.2</v>
      </c>
      <c r="AH98" s="112">
        <v>1.3</v>
      </c>
      <c r="AI98" s="116">
        <v>1.2</v>
      </c>
      <c r="AJ98" s="112">
        <v>1.3</v>
      </c>
      <c r="AK98" s="116">
        <v>1.3</v>
      </c>
      <c r="AL98" s="112">
        <v>1.3</v>
      </c>
      <c r="AM98" s="116">
        <v>1.3</v>
      </c>
      <c r="AN98" s="112">
        <v>1.3</v>
      </c>
      <c r="AO98" s="116">
        <v>1.3</v>
      </c>
      <c r="AP98" s="112">
        <v>1.3</v>
      </c>
      <c r="AQ98" s="116">
        <v>1.3</v>
      </c>
      <c r="AR98" s="112">
        <v>1.3</v>
      </c>
      <c r="AS98" s="116">
        <v>1.3</v>
      </c>
      <c r="AT98" s="112">
        <v>1.3</v>
      </c>
      <c r="AU98" s="116">
        <v>1.3</v>
      </c>
      <c r="AV98" s="112">
        <v>1.3</v>
      </c>
      <c r="AW98" s="116">
        <v>1.3</v>
      </c>
      <c r="AX98" s="112">
        <v>1.1000000000000001</v>
      </c>
      <c r="AY98" s="116">
        <v>1.3</v>
      </c>
      <c r="AZ98" s="112">
        <v>1.1000000000000001</v>
      </c>
      <c r="BA98" s="116">
        <v>1.3</v>
      </c>
      <c r="BB98" s="112">
        <v>1.1000000000000001</v>
      </c>
      <c r="BC98" s="116">
        <v>1.3</v>
      </c>
      <c r="BD98" s="112">
        <v>1.1000000000000001</v>
      </c>
      <c r="BE98" s="116">
        <v>1.3</v>
      </c>
      <c r="BF98" s="112">
        <v>1.1000000000000001</v>
      </c>
      <c r="BG98" s="116">
        <v>1.3</v>
      </c>
      <c r="BH98" s="112">
        <v>1.1000000000000001</v>
      </c>
      <c r="BI98" s="116">
        <v>1.3</v>
      </c>
      <c r="BJ98" s="112">
        <v>1.1000000000000001</v>
      </c>
      <c r="BK98" s="117">
        <v>1.3</v>
      </c>
      <c r="BL98" s="112">
        <v>1.1000000000000001</v>
      </c>
      <c r="BM98" s="117">
        <v>1.33</v>
      </c>
      <c r="BN98" s="126">
        <f t="shared" si="3"/>
        <v>0.93500000000000005</v>
      </c>
      <c r="BO98" s="112">
        <v>1.1000000000000001</v>
      </c>
      <c r="BP98" s="117">
        <v>1.33</v>
      </c>
      <c r="BQ98" s="126">
        <f t="shared" si="4"/>
        <v>0.93500000000000005</v>
      </c>
      <c r="BR98" s="112">
        <v>1.1000000000000001</v>
      </c>
      <c r="BS98" s="117">
        <v>1.36</v>
      </c>
      <c r="BT98" s="126">
        <f t="shared" si="5"/>
        <v>0.92</v>
      </c>
      <c r="BU98" s="95"/>
    </row>
    <row r="99" spans="1:73" s="84" customFormat="1" x14ac:dyDescent="0.25">
      <c r="A99" s="102">
        <v>84</v>
      </c>
      <c r="B99" s="113" t="s">
        <v>90</v>
      </c>
      <c r="C99" s="114"/>
      <c r="D99" s="112">
        <v>1.4</v>
      </c>
      <c r="E99" s="115">
        <v>1.4</v>
      </c>
      <c r="F99" s="112">
        <v>1.4</v>
      </c>
      <c r="G99" s="116">
        <v>1.4</v>
      </c>
      <c r="H99" s="112">
        <v>1.4</v>
      </c>
      <c r="I99" s="116">
        <v>1.4</v>
      </c>
      <c r="J99" s="112">
        <v>1.4</v>
      </c>
      <c r="K99" s="116">
        <v>1.4</v>
      </c>
      <c r="L99" s="112">
        <v>1.4</v>
      </c>
      <c r="M99" s="116">
        <v>1.4</v>
      </c>
      <c r="N99" s="112">
        <v>1.4</v>
      </c>
      <c r="O99" s="116">
        <v>1.4</v>
      </c>
      <c r="P99" s="112">
        <v>1.4</v>
      </c>
      <c r="Q99" s="116">
        <v>1.4</v>
      </c>
      <c r="R99" s="128">
        <v>1.4</v>
      </c>
      <c r="S99" s="108">
        <v>1.4</v>
      </c>
      <c r="T99" s="112">
        <v>1.4</v>
      </c>
      <c r="U99" s="116">
        <v>1.4</v>
      </c>
      <c r="V99" s="112">
        <v>1.4</v>
      </c>
      <c r="W99" s="116">
        <v>1.4</v>
      </c>
      <c r="X99" s="112">
        <v>1.4</v>
      </c>
      <c r="Y99" s="116">
        <v>1.4</v>
      </c>
      <c r="Z99" s="112">
        <v>1.35</v>
      </c>
      <c r="AA99" s="116">
        <v>1.4</v>
      </c>
      <c r="AB99" s="112">
        <v>1.3</v>
      </c>
      <c r="AC99" s="116">
        <v>1.4</v>
      </c>
      <c r="AD99" s="112">
        <v>1.3</v>
      </c>
      <c r="AE99" s="116">
        <v>1.4</v>
      </c>
      <c r="AF99" s="112">
        <v>1.3</v>
      </c>
      <c r="AG99" s="116">
        <v>1.45</v>
      </c>
      <c r="AH99" s="112">
        <v>1.3</v>
      </c>
      <c r="AI99" s="116">
        <v>1.45</v>
      </c>
      <c r="AJ99" s="112">
        <v>1.3</v>
      </c>
      <c r="AK99" s="116">
        <v>1.5</v>
      </c>
      <c r="AL99" s="112">
        <v>1.3</v>
      </c>
      <c r="AM99" s="116">
        <v>1.5</v>
      </c>
      <c r="AN99" s="112">
        <v>1.3</v>
      </c>
      <c r="AO99" s="116">
        <v>1.5</v>
      </c>
      <c r="AP99" s="112">
        <v>1.3</v>
      </c>
      <c r="AQ99" s="116">
        <v>1.5</v>
      </c>
      <c r="AR99" s="112">
        <v>1.3</v>
      </c>
      <c r="AS99" s="116">
        <v>1.5</v>
      </c>
      <c r="AT99" s="112">
        <v>1.3</v>
      </c>
      <c r="AU99" s="116">
        <v>1.5</v>
      </c>
      <c r="AV99" s="112">
        <v>1.3</v>
      </c>
      <c r="AW99" s="116">
        <v>1.5</v>
      </c>
      <c r="AX99" s="112">
        <v>1.3</v>
      </c>
      <c r="AY99" s="116">
        <v>1.5</v>
      </c>
      <c r="AZ99" s="112">
        <v>1.3</v>
      </c>
      <c r="BA99" s="116">
        <v>1.5</v>
      </c>
      <c r="BB99" s="112">
        <v>1.3</v>
      </c>
      <c r="BC99" s="116">
        <v>1.5</v>
      </c>
      <c r="BD99" s="112">
        <v>1.3</v>
      </c>
      <c r="BE99" s="116">
        <v>1.5</v>
      </c>
      <c r="BF99" s="112">
        <v>1.3</v>
      </c>
      <c r="BG99" s="116">
        <v>1.5</v>
      </c>
      <c r="BH99" s="112">
        <v>1.3</v>
      </c>
      <c r="BI99" s="116">
        <v>1.5</v>
      </c>
      <c r="BJ99" s="112">
        <v>1.3</v>
      </c>
      <c r="BK99" s="117">
        <v>1.5</v>
      </c>
      <c r="BL99" s="112">
        <v>1.3</v>
      </c>
      <c r="BM99" s="117">
        <v>1.53</v>
      </c>
      <c r="BN99" s="126">
        <f t="shared" si="3"/>
        <v>1.0350000000000001</v>
      </c>
      <c r="BO99" s="112">
        <v>1.3</v>
      </c>
      <c r="BP99" s="117">
        <v>1.53</v>
      </c>
      <c r="BQ99" s="126">
        <f t="shared" si="4"/>
        <v>1.0350000000000001</v>
      </c>
      <c r="BR99" s="112">
        <v>1.3</v>
      </c>
      <c r="BS99" s="117">
        <v>1.56</v>
      </c>
      <c r="BT99" s="126">
        <f t="shared" si="5"/>
        <v>1.02</v>
      </c>
      <c r="BU99" s="95"/>
    </row>
    <row r="100" spans="1:73" s="84" customFormat="1" x14ac:dyDescent="0.25">
      <c r="A100" s="102">
        <v>85</v>
      </c>
      <c r="B100" s="113" t="s">
        <v>91</v>
      </c>
      <c r="C100" s="114"/>
      <c r="D100" s="112">
        <v>1.3</v>
      </c>
      <c r="E100" s="115">
        <v>1.4</v>
      </c>
      <c r="F100" s="112">
        <v>1.3</v>
      </c>
      <c r="G100" s="116">
        <v>1.4</v>
      </c>
      <c r="H100" s="112">
        <v>1.3</v>
      </c>
      <c r="I100" s="116">
        <v>1.4</v>
      </c>
      <c r="J100" s="112">
        <v>1.3</v>
      </c>
      <c r="K100" s="116">
        <v>1.45</v>
      </c>
      <c r="L100" s="112">
        <v>1.3</v>
      </c>
      <c r="M100" s="116">
        <v>1.45</v>
      </c>
      <c r="N100" s="112">
        <v>1.5</v>
      </c>
      <c r="O100" s="116">
        <v>1.45</v>
      </c>
      <c r="P100" s="112">
        <v>1.5</v>
      </c>
      <c r="Q100" s="116">
        <v>1.45</v>
      </c>
      <c r="R100" s="128">
        <v>1.5</v>
      </c>
      <c r="S100" s="108">
        <v>1.45</v>
      </c>
      <c r="T100" s="112">
        <v>1.5</v>
      </c>
      <c r="U100" s="116">
        <v>1.45</v>
      </c>
      <c r="V100" s="112">
        <v>1.5</v>
      </c>
      <c r="W100" s="116">
        <v>1.45</v>
      </c>
      <c r="X100" s="112">
        <v>1.5</v>
      </c>
      <c r="Y100" s="116">
        <v>1.45</v>
      </c>
      <c r="Z100" s="112">
        <v>1.5</v>
      </c>
      <c r="AA100" s="116">
        <v>1.45</v>
      </c>
      <c r="AB100" s="112">
        <v>1.5</v>
      </c>
      <c r="AC100" s="116">
        <v>1.45</v>
      </c>
      <c r="AD100" s="112">
        <v>1.5</v>
      </c>
      <c r="AE100" s="116">
        <v>1.45</v>
      </c>
      <c r="AF100" s="112">
        <v>1.5</v>
      </c>
      <c r="AG100" s="116">
        <v>1.45</v>
      </c>
      <c r="AH100" s="112">
        <v>1.5</v>
      </c>
      <c r="AI100" s="116">
        <v>1.45</v>
      </c>
      <c r="AJ100" s="112">
        <v>1.5</v>
      </c>
      <c r="AK100" s="116">
        <v>1.45</v>
      </c>
      <c r="AL100" s="112">
        <v>1.5</v>
      </c>
      <c r="AM100" s="116">
        <v>1.45</v>
      </c>
      <c r="AN100" s="112">
        <v>1.5</v>
      </c>
      <c r="AO100" s="116">
        <v>1.45</v>
      </c>
      <c r="AP100" s="112">
        <v>1.5</v>
      </c>
      <c r="AQ100" s="116">
        <v>1.45</v>
      </c>
      <c r="AR100" s="112">
        <v>1.5</v>
      </c>
      <c r="AS100" s="116">
        <v>1.45</v>
      </c>
      <c r="AT100" s="112">
        <v>1.5</v>
      </c>
      <c r="AU100" s="116">
        <v>1.45</v>
      </c>
      <c r="AV100" s="112">
        <v>1.5</v>
      </c>
      <c r="AW100" s="116">
        <v>1.45</v>
      </c>
      <c r="AX100" s="112">
        <v>1.5</v>
      </c>
      <c r="AY100" s="116">
        <v>1.45</v>
      </c>
      <c r="AZ100" s="112">
        <v>1.5</v>
      </c>
      <c r="BA100" s="116">
        <v>1.45</v>
      </c>
      <c r="BB100" s="112">
        <v>1.5</v>
      </c>
      <c r="BC100" s="116">
        <v>1.45</v>
      </c>
      <c r="BD100" s="112">
        <v>1.5</v>
      </c>
      <c r="BE100" s="116">
        <v>1.45</v>
      </c>
      <c r="BF100" s="112">
        <v>1.5</v>
      </c>
      <c r="BG100" s="116">
        <v>1.45</v>
      </c>
      <c r="BH100" s="112">
        <v>1.5</v>
      </c>
      <c r="BI100" s="116">
        <v>1.45</v>
      </c>
      <c r="BJ100" s="112">
        <v>1.5</v>
      </c>
      <c r="BK100" s="117">
        <v>1.45</v>
      </c>
      <c r="BL100" s="112">
        <v>1.45</v>
      </c>
      <c r="BM100" s="117">
        <v>1.48</v>
      </c>
      <c r="BN100" s="126">
        <f t="shared" si="3"/>
        <v>1.21</v>
      </c>
      <c r="BO100" s="112">
        <v>1.45</v>
      </c>
      <c r="BP100" s="117">
        <v>1.48</v>
      </c>
      <c r="BQ100" s="126">
        <f t="shared" si="4"/>
        <v>1.21</v>
      </c>
      <c r="BR100" s="112">
        <v>1.45</v>
      </c>
      <c r="BS100" s="117">
        <v>1.51</v>
      </c>
      <c r="BT100" s="126">
        <f t="shared" si="5"/>
        <v>1.1949999999999998</v>
      </c>
      <c r="BU100" s="95"/>
    </row>
    <row r="101" spans="1:73" s="84" customFormat="1" x14ac:dyDescent="0.25">
      <c r="A101" s="102">
        <v>86</v>
      </c>
      <c r="B101" s="113" t="s">
        <v>92</v>
      </c>
      <c r="C101" s="114"/>
      <c r="D101" s="112">
        <v>1.4</v>
      </c>
      <c r="E101" s="115">
        <v>1</v>
      </c>
      <c r="F101" s="112">
        <v>1.4</v>
      </c>
      <c r="G101" s="116">
        <v>1</v>
      </c>
      <c r="H101" s="112">
        <v>1.4</v>
      </c>
      <c r="I101" s="116">
        <v>1</v>
      </c>
      <c r="J101" s="112">
        <v>1.4</v>
      </c>
      <c r="K101" s="116">
        <v>1</v>
      </c>
      <c r="L101" s="112">
        <v>1.4</v>
      </c>
      <c r="M101" s="116">
        <v>1.3</v>
      </c>
      <c r="N101" s="112">
        <v>1.4</v>
      </c>
      <c r="O101" s="116">
        <v>1.3</v>
      </c>
      <c r="P101" s="112">
        <v>1.4</v>
      </c>
      <c r="Q101" s="116">
        <v>1.3</v>
      </c>
      <c r="R101" s="128">
        <v>1.4</v>
      </c>
      <c r="S101" s="123">
        <v>1.4</v>
      </c>
      <c r="T101" s="112">
        <v>1.4</v>
      </c>
      <c r="U101" s="116">
        <v>1.4</v>
      </c>
      <c r="V101" s="112">
        <v>1.4</v>
      </c>
      <c r="W101" s="116">
        <v>1.4</v>
      </c>
      <c r="X101" s="112">
        <v>1.4</v>
      </c>
      <c r="Y101" s="116">
        <v>1.4</v>
      </c>
      <c r="Z101" s="112">
        <v>1.2</v>
      </c>
      <c r="AA101" s="116">
        <v>1.4</v>
      </c>
      <c r="AB101" s="112">
        <v>1.2</v>
      </c>
      <c r="AC101" s="116">
        <v>1.4</v>
      </c>
      <c r="AD101" s="112">
        <v>1.2</v>
      </c>
      <c r="AE101" s="116">
        <v>1.4</v>
      </c>
      <c r="AF101" s="112">
        <v>1.2</v>
      </c>
      <c r="AG101" s="116">
        <v>1.4</v>
      </c>
      <c r="AH101" s="112">
        <v>1.2</v>
      </c>
      <c r="AI101" s="116">
        <v>1.4</v>
      </c>
      <c r="AJ101" s="112">
        <v>1.2</v>
      </c>
      <c r="AK101" s="116">
        <v>1.4</v>
      </c>
      <c r="AL101" s="112">
        <v>1.2</v>
      </c>
      <c r="AM101" s="116">
        <v>1.6</v>
      </c>
      <c r="AN101" s="112">
        <v>1.2</v>
      </c>
      <c r="AO101" s="116">
        <v>1.6</v>
      </c>
      <c r="AP101" s="112">
        <v>1.2</v>
      </c>
      <c r="AQ101" s="116">
        <v>1.6</v>
      </c>
      <c r="AR101" s="112">
        <v>1</v>
      </c>
      <c r="AS101" s="116">
        <v>1.7</v>
      </c>
      <c r="AT101" s="112">
        <v>1</v>
      </c>
      <c r="AU101" s="116">
        <v>1.7</v>
      </c>
      <c r="AV101" s="112">
        <v>1</v>
      </c>
      <c r="AW101" s="116">
        <v>1.7</v>
      </c>
      <c r="AX101" s="112">
        <v>1</v>
      </c>
      <c r="AY101" s="116">
        <v>1.7</v>
      </c>
      <c r="AZ101" s="112">
        <v>1</v>
      </c>
      <c r="BA101" s="116">
        <v>1.7</v>
      </c>
      <c r="BB101" s="112">
        <v>1</v>
      </c>
      <c r="BC101" s="116">
        <v>1.7</v>
      </c>
      <c r="BD101" s="112">
        <v>1</v>
      </c>
      <c r="BE101" s="116">
        <v>1.7</v>
      </c>
      <c r="BF101" s="112">
        <v>1</v>
      </c>
      <c r="BG101" s="116">
        <v>1.7</v>
      </c>
      <c r="BH101" s="112">
        <v>1</v>
      </c>
      <c r="BI101" s="116">
        <v>1.7</v>
      </c>
      <c r="BJ101" s="112">
        <v>1</v>
      </c>
      <c r="BK101" s="117">
        <v>1.7</v>
      </c>
      <c r="BL101" s="112">
        <v>1</v>
      </c>
      <c r="BM101" s="117">
        <v>1.73</v>
      </c>
      <c r="BN101" s="126">
        <f t="shared" si="3"/>
        <v>0.63500000000000001</v>
      </c>
      <c r="BO101" s="112">
        <v>1</v>
      </c>
      <c r="BP101" s="117">
        <v>1.73</v>
      </c>
      <c r="BQ101" s="126">
        <f t="shared" si="4"/>
        <v>0.63500000000000001</v>
      </c>
      <c r="BR101" s="112">
        <v>1</v>
      </c>
      <c r="BS101" s="117">
        <v>1.76</v>
      </c>
      <c r="BT101" s="126">
        <f t="shared" si="5"/>
        <v>0.62</v>
      </c>
      <c r="BU101" s="95"/>
    </row>
    <row r="102" spans="1:73" s="84" customFormat="1" x14ac:dyDescent="0.25">
      <c r="A102" s="102">
        <v>87</v>
      </c>
      <c r="B102" s="113" t="s">
        <v>93</v>
      </c>
      <c r="C102" s="114"/>
      <c r="D102" s="112">
        <v>1.25</v>
      </c>
      <c r="E102" s="115">
        <v>1.1000000000000001</v>
      </c>
      <c r="F102" s="112">
        <v>1.25</v>
      </c>
      <c r="G102" s="116">
        <v>1.1000000000000001</v>
      </c>
      <c r="H102" s="112">
        <v>1.25</v>
      </c>
      <c r="I102" s="116">
        <v>1.1000000000000001</v>
      </c>
      <c r="J102" s="112">
        <v>1.25</v>
      </c>
      <c r="K102" s="116">
        <v>1.1000000000000001</v>
      </c>
      <c r="L102" s="112">
        <v>1.25</v>
      </c>
      <c r="M102" s="116">
        <v>1.1000000000000001</v>
      </c>
      <c r="N102" s="112">
        <v>1.25</v>
      </c>
      <c r="O102" s="116">
        <v>1.1000000000000001</v>
      </c>
      <c r="P102" s="112">
        <v>1.25</v>
      </c>
      <c r="Q102" s="116">
        <v>1.1000000000000001</v>
      </c>
      <c r="R102" s="128">
        <v>1.25</v>
      </c>
      <c r="S102" s="108">
        <v>1.1000000000000001</v>
      </c>
      <c r="T102" s="112">
        <v>1.25</v>
      </c>
      <c r="U102" s="116">
        <v>1.1000000000000001</v>
      </c>
      <c r="V102" s="112">
        <v>1.25</v>
      </c>
      <c r="W102" s="116">
        <v>1.1000000000000001</v>
      </c>
      <c r="X102" s="112">
        <v>1.25</v>
      </c>
      <c r="Y102" s="116">
        <v>1.1000000000000001</v>
      </c>
      <c r="Z102" s="112">
        <v>1.25</v>
      </c>
      <c r="AA102" s="116">
        <v>1.1000000000000001</v>
      </c>
      <c r="AB102" s="112">
        <v>1.25</v>
      </c>
      <c r="AC102" s="116">
        <v>1.1000000000000001</v>
      </c>
      <c r="AD102" s="112">
        <v>1.25</v>
      </c>
      <c r="AE102" s="116">
        <v>1.2</v>
      </c>
      <c r="AF102" s="112">
        <v>1.25</v>
      </c>
      <c r="AG102" s="116">
        <v>1.2</v>
      </c>
      <c r="AH102" s="112">
        <v>1.25</v>
      </c>
      <c r="AI102" s="116">
        <v>1.3</v>
      </c>
      <c r="AJ102" s="112">
        <v>1.25</v>
      </c>
      <c r="AK102" s="116">
        <v>1.3</v>
      </c>
      <c r="AL102" s="112">
        <v>1.25</v>
      </c>
      <c r="AM102" s="116">
        <v>1.3</v>
      </c>
      <c r="AN102" s="112">
        <v>1.25</v>
      </c>
      <c r="AO102" s="116">
        <v>1.3</v>
      </c>
      <c r="AP102" s="112">
        <v>1.25</v>
      </c>
      <c r="AQ102" s="116">
        <v>1.3</v>
      </c>
      <c r="AR102" s="112">
        <v>1.25</v>
      </c>
      <c r="AS102" s="116">
        <v>1.3</v>
      </c>
      <c r="AT102" s="112">
        <v>1.25</v>
      </c>
      <c r="AU102" s="116">
        <v>1.3</v>
      </c>
      <c r="AV102" s="112">
        <v>1.25</v>
      </c>
      <c r="AW102" s="116">
        <v>1.3</v>
      </c>
      <c r="AX102" s="112">
        <v>1.25</v>
      </c>
      <c r="AY102" s="116">
        <v>1.3</v>
      </c>
      <c r="AZ102" s="112">
        <v>1.2</v>
      </c>
      <c r="BA102" s="116">
        <v>1.3</v>
      </c>
      <c r="BB102" s="112">
        <v>1.2</v>
      </c>
      <c r="BC102" s="116">
        <v>1.3</v>
      </c>
      <c r="BD102" s="112">
        <v>1.2</v>
      </c>
      <c r="BE102" s="116">
        <v>1.3</v>
      </c>
      <c r="BF102" s="112">
        <v>1.2</v>
      </c>
      <c r="BG102" s="116">
        <v>1.3</v>
      </c>
      <c r="BH102" s="112">
        <v>1.2</v>
      </c>
      <c r="BI102" s="116">
        <v>1.3</v>
      </c>
      <c r="BJ102" s="112">
        <v>1.2</v>
      </c>
      <c r="BK102" s="117">
        <v>1.3</v>
      </c>
      <c r="BL102" s="112">
        <v>1.2</v>
      </c>
      <c r="BM102" s="117">
        <v>1.33</v>
      </c>
      <c r="BN102" s="126">
        <f t="shared" si="3"/>
        <v>1.0349999999999999</v>
      </c>
      <c r="BO102" s="112">
        <v>1.2</v>
      </c>
      <c r="BP102" s="117">
        <v>1.33</v>
      </c>
      <c r="BQ102" s="126">
        <f t="shared" si="4"/>
        <v>1.0349999999999999</v>
      </c>
      <c r="BR102" s="112">
        <v>1.2</v>
      </c>
      <c r="BS102" s="117">
        <v>1.33</v>
      </c>
      <c r="BT102" s="126">
        <f t="shared" si="5"/>
        <v>1.0349999999999999</v>
      </c>
      <c r="BU102" s="95"/>
    </row>
    <row r="103" spans="1:73" s="84" customFormat="1" x14ac:dyDescent="0.25">
      <c r="A103" s="102">
        <v>88</v>
      </c>
      <c r="B103" s="113" t="s">
        <v>94</v>
      </c>
      <c r="C103" s="114"/>
      <c r="D103" s="112">
        <v>1.2</v>
      </c>
      <c r="E103" s="115">
        <v>1.1000000000000001</v>
      </c>
      <c r="F103" s="112">
        <v>1.2</v>
      </c>
      <c r="G103" s="116">
        <v>1.1000000000000001</v>
      </c>
      <c r="H103" s="112">
        <v>1.2</v>
      </c>
      <c r="I103" s="116">
        <v>1.1000000000000001</v>
      </c>
      <c r="J103" s="112">
        <v>1.2</v>
      </c>
      <c r="K103" s="116">
        <v>1.1000000000000001</v>
      </c>
      <c r="L103" s="112">
        <v>1.2</v>
      </c>
      <c r="M103" s="116">
        <v>1.1000000000000001</v>
      </c>
      <c r="N103" s="112">
        <v>1.2</v>
      </c>
      <c r="O103" s="116">
        <v>1.1000000000000001</v>
      </c>
      <c r="P103" s="112">
        <v>1.2</v>
      </c>
      <c r="Q103" s="116">
        <v>1.1000000000000001</v>
      </c>
      <c r="R103" s="137">
        <v>1.3</v>
      </c>
      <c r="S103" s="123">
        <v>1.2</v>
      </c>
      <c r="T103" s="112">
        <v>1.3</v>
      </c>
      <c r="U103" s="116">
        <v>1.2</v>
      </c>
      <c r="V103" s="112">
        <v>1.3</v>
      </c>
      <c r="W103" s="116">
        <v>1.2</v>
      </c>
      <c r="X103" s="112">
        <v>1.3</v>
      </c>
      <c r="Y103" s="116">
        <v>1.2</v>
      </c>
      <c r="Z103" s="112">
        <v>1.2</v>
      </c>
      <c r="AA103" s="116">
        <v>1.2</v>
      </c>
      <c r="AB103" s="112">
        <v>1.2</v>
      </c>
      <c r="AC103" s="116">
        <v>1.2</v>
      </c>
      <c r="AD103" s="112">
        <v>1.2</v>
      </c>
      <c r="AE103" s="116">
        <v>1.3</v>
      </c>
      <c r="AF103" s="112">
        <v>1.2</v>
      </c>
      <c r="AG103" s="116">
        <v>1.4</v>
      </c>
      <c r="AH103" s="112">
        <v>1.2</v>
      </c>
      <c r="AI103" s="116">
        <v>1.4</v>
      </c>
      <c r="AJ103" s="112">
        <v>1.2</v>
      </c>
      <c r="AK103" s="116">
        <v>1.5</v>
      </c>
      <c r="AL103" s="112">
        <v>1.2</v>
      </c>
      <c r="AM103" s="116">
        <v>1.6</v>
      </c>
      <c r="AN103" s="112">
        <v>1.2</v>
      </c>
      <c r="AO103" s="116">
        <v>1.6</v>
      </c>
      <c r="AP103" s="112">
        <v>1.2</v>
      </c>
      <c r="AQ103" s="116">
        <v>1.6</v>
      </c>
      <c r="AR103" s="112">
        <v>1.2</v>
      </c>
      <c r="AS103" s="116">
        <v>1.6</v>
      </c>
      <c r="AT103" s="112">
        <v>1.2</v>
      </c>
      <c r="AU103" s="116">
        <v>1.6</v>
      </c>
      <c r="AV103" s="112">
        <v>1.2</v>
      </c>
      <c r="AW103" s="116">
        <v>1.6</v>
      </c>
      <c r="AX103" s="112">
        <v>1.2</v>
      </c>
      <c r="AY103" s="116">
        <v>1.6</v>
      </c>
      <c r="AZ103" s="112">
        <v>1.2</v>
      </c>
      <c r="BA103" s="116">
        <v>1.6</v>
      </c>
      <c r="BB103" s="112">
        <v>1.2</v>
      </c>
      <c r="BC103" s="116">
        <v>1.6</v>
      </c>
      <c r="BD103" s="112">
        <v>1.2</v>
      </c>
      <c r="BE103" s="116">
        <v>1.6</v>
      </c>
      <c r="BF103" s="112">
        <v>1.2</v>
      </c>
      <c r="BG103" s="116">
        <v>1.6</v>
      </c>
      <c r="BH103" s="112">
        <v>1.2</v>
      </c>
      <c r="BI103" s="116">
        <v>1.6</v>
      </c>
      <c r="BJ103" s="112">
        <v>1.2</v>
      </c>
      <c r="BK103" s="117">
        <v>1.6</v>
      </c>
      <c r="BL103" s="112">
        <v>1.2</v>
      </c>
      <c r="BM103" s="117">
        <v>1.63</v>
      </c>
      <c r="BN103" s="126">
        <f t="shared" si="3"/>
        <v>0.88500000000000001</v>
      </c>
      <c r="BO103" s="112">
        <v>1.2</v>
      </c>
      <c r="BP103" s="117">
        <v>1.63</v>
      </c>
      <c r="BQ103" s="126">
        <f t="shared" si="4"/>
        <v>0.88500000000000001</v>
      </c>
      <c r="BR103" s="112">
        <v>1.2</v>
      </c>
      <c r="BS103" s="117">
        <v>1.66</v>
      </c>
      <c r="BT103" s="126">
        <f t="shared" si="5"/>
        <v>0.87</v>
      </c>
      <c r="BU103" s="95"/>
    </row>
    <row r="104" spans="1:73" s="84" customFormat="1" ht="13.15" hidden="1" customHeight="1" outlineLevel="1" x14ac:dyDescent="0.25">
      <c r="A104" s="102">
        <v>89</v>
      </c>
      <c r="B104" s="113" t="s">
        <v>95</v>
      </c>
      <c r="C104" s="114"/>
      <c r="D104" s="112">
        <v>1.3</v>
      </c>
      <c r="E104" s="115">
        <v>1.3</v>
      </c>
      <c r="F104" s="112">
        <v>1.3</v>
      </c>
      <c r="G104" s="116">
        <v>1.3</v>
      </c>
      <c r="H104" s="112">
        <v>1.3</v>
      </c>
      <c r="I104" s="116">
        <v>1.3</v>
      </c>
      <c r="J104" s="112">
        <v>1.3</v>
      </c>
      <c r="K104" s="116">
        <v>1.35</v>
      </c>
      <c r="L104" s="112">
        <v>1.3</v>
      </c>
      <c r="M104" s="116">
        <v>1.35</v>
      </c>
      <c r="N104" s="112">
        <v>1.3</v>
      </c>
      <c r="O104" s="116">
        <v>1.4</v>
      </c>
      <c r="P104" s="112">
        <v>1.3</v>
      </c>
      <c r="Q104" s="116">
        <v>1.4</v>
      </c>
      <c r="R104" s="128">
        <v>1.3</v>
      </c>
      <c r="S104" s="123">
        <v>1.45</v>
      </c>
      <c r="T104" s="112">
        <v>1.3</v>
      </c>
      <c r="U104" s="116">
        <v>1.45</v>
      </c>
      <c r="V104" s="112">
        <v>1.3</v>
      </c>
      <c r="W104" s="116">
        <v>1.45</v>
      </c>
      <c r="X104" s="112">
        <v>1.3</v>
      </c>
      <c r="Y104" s="116">
        <v>1.45</v>
      </c>
      <c r="Z104" s="112">
        <v>1.3</v>
      </c>
      <c r="AA104" s="116">
        <v>1.45</v>
      </c>
      <c r="AB104" s="112">
        <v>1.3</v>
      </c>
      <c r="AC104" s="116">
        <v>1.45</v>
      </c>
      <c r="AD104" s="112">
        <v>1.3</v>
      </c>
      <c r="AE104" s="116">
        <v>1.45</v>
      </c>
      <c r="AF104" s="112">
        <v>1.3</v>
      </c>
      <c r="AG104" s="155">
        <v>1.5</v>
      </c>
      <c r="AH104" s="112">
        <v>1.3</v>
      </c>
      <c r="AI104" s="116">
        <v>1.5</v>
      </c>
      <c r="AJ104" s="112">
        <v>1.3</v>
      </c>
      <c r="AK104" s="116">
        <v>1.55</v>
      </c>
      <c r="AL104" s="112">
        <v>1.3</v>
      </c>
      <c r="AM104" s="116">
        <v>1.55</v>
      </c>
      <c r="AN104" s="112">
        <v>1.3</v>
      </c>
      <c r="AO104" s="116">
        <v>1.55</v>
      </c>
      <c r="AP104" s="112">
        <v>1.3</v>
      </c>
      <c r="AQ104" s="116">
        <v>1.55</v>
      </c>
      <c r="AR104" s="112"/>
      <c r="AS104" s="116"/>
      <c r="AT104" s="112"/>
      <c r="AU104" s="116"/>
      <c r="AV104" s="112"/>
      <c r="AW104" s="116"/>
      <c r="AX104" s="112"/>
      <c r="AY104" s="116"/>
      <c r="AZ104" s="112"/>
      <c r="BA104" s="116"/>
      <c r="BB104" s="112"/>
      <c r="BC104" s="116"/>
      <c r="BD104" s="112"/>
      <c r="BE104" s="116"/>
      <c r="BF104" s="112"/>
      <c r="BG104" s="116"/>
      <c r="BH104" s="112"/>
      <c r="BI104" s="116"/>
      <c r="BJ104" s="112"/>
      <c r="BK104" s="117"/>
      <c r="BL104" s="112"/>
      <c r="BM104" s="117"/>
      <c r="BN104" s="126"/>
      <c r="BO104" s="112"/>
      <c r="BP104" s="117"/>
      <c r="BQ104" s="126"/>
      <c r="BR104" s="112"/>
      <c r="BS104" s="117"/>
      <c r="BT104" s="126"/>
      <c r="BU104" s="95"/>
    </row>
    <row r="105" spans="1:73" s="84" customFormat="1" collapsed="1" x14ac:dyDescent="0.25">
      <c r="A105" s="102">
        <v>90</v>
      </c>
      <c r="B105" s="113" t="s">
        <v>96</v>
      </c>
      <c r="C105" s="114"/>
      <c r="D105" s="112">
        <v>1.5</v>
      </c>
      <c r="E105" s="115">
        <v>1.3</v>
      </c>
      <c r="F105" s="112">
        <v>1.5</v>
      </c>
      <c r="G105" s="116">
        <v>1.3</v>
      </c>
      <c r="H105" s="112">
        <v>1.5</v>
      </c>
      <c r="I105" s="116">
        <v>1.3</v>
      </c>
      <c r="J105" s="112">
        <v>1.4</v>
      </c>
      <c r="K105" s="116">
        <v>1.3</v>
      </c>
      <c r="L105" s="112">
        <v>1.4</v>
      </c>
      <c r="M105" s="116">
        <v>1.3</v>
      </c>
      <c r="N105" s="112">
        <v>1.4</v>
      </c>
      <c r="O105" s="116">
        <v>1.3</v>
      </c>
      <c r="P105" s="112">
        <v>1.5</v>
      </c>
      <c r="Q105" s="116">
        <v>1.3</v>
      </c>
      <c r="R105" s="128">
        <v>1.5</v>
      </c>
      <c r="S105" s="108">
        <v>1.3</v>
      </c>
      <c r="T105" s="112">
        <v>1.5</v>
      </c>
      <c r="U105" s="116">
        <v>1.3</v>
      </c>
      <c r="V105" s="112">
        <v>1.5</v>
      </c>
      <c r="W105" s="116">
        <v>1.3</v>
      </c>
      <c r="X105" s="112">
        <v>1.5</v>
      </c>
      <c r="Y105" s="116">
        <v>1.3</v>
      </c>
      <c r="Z105" s="112">
        <v>1.5</v>
      </c>
      <c r="AA105" s="116">
        <v>1.3</v>
      </c>
      <c r="AB105" s="112">
        <v>1.5</v>
      </c>
      <c r="AC105" s="116">
        <v>1.3</v>
      </c>
      <c r="AD105" s="112">
        <v>1.4</v>
      </c>
      <c r="AE105" s="116">
        <v>1.3</v>
      </c>
      <c r="AF105" s="112">
        <v>1.4</v>
      </c>
      <c r="AG105" s="116">
        <v>1.3</v>
      </c>
      <c r="AH105" s="112">
        <v>1.4</v>
      </c>
      <c r="AI105" s="116">
        <v>1.3</v>
      </c>
      <c r="AJ105" s="112">
        <v>1.4</v>
      </c>
      <c r="AK105" s="116">
        <v>1.4</v>
      </c>
      <c r="AL105" s="112">
        <v>1.4</v>
      </c>
      <c r="AM105" s="116">
        <v>1.4</v>
      </c>
      <c r="AN105" s="112">
        <v>1.4</v>
      </c>
      <c r="AO105" s="116">
        <v>1.4</v>
      </c>
      <c r="AP105" s="112">
        <v>1.3</v>
      </c>
      <c r="AQ105" s="116">
        <v>1.4</v>
      </c>
      <c r="AR105" s="112">
        <v>1.3</v>
      </c>
      <c r="AS105" s="116">
        <v>1.4</v>
      </c>
      <c r="AT105" s="112">
        <v>1.3</v>
      </c>
      <c r="AU105" s="116">
        <v>1.4</v>
      </c>
      <c r="AV105" s="112">
        <v>1.3</v>
      </c>
      <c r="AW105" s="116">
        <v>1.4</v>
      </c>
      <c r="AX105" s="112">
        <v>1.3</v>
      </c>
      <c r="AY105" s="116">
        <v>1.4</v>
      </c>
      <c r="AZ105" s="112">
        <v>1.3</v>
      </c>
      <c r="BA105" s="116">
        <v>1.4</v>
      </c>
      <c r="BB105" s="112">
        <v>1.3</v>
      </c>
      <c r="BC105" s="116">
        <v>1.4</v>
      </c>
      <c r="BD105" s="112">
        <v>1.3</v>
      </c>
      <c r="BE105" s="116">
        <v>1.4</v>
      </c>
      <c r="BF105" s="112">
        <v>1.2</v>
      </c>
      <c r="BG105" s="116">
        <v>1.4</v>
      </c>
      <c r="BH105" s="112">
        <v>1.2</v>
      </c>
      <c r="BI105" s="116">
        <v>1.5</v>
      </c>
      <c r="BJ105" s="112">
        <v>1.2</v>
      </c>
      <c r="BK105" s="117">
        <v>1.5</v>
      </c>
      <c r="BL105" s="112">
        <v>1.2</v>
      </c>
      <c r="BM105" s="117">
        <v>1.53</v>
      </c>
      <c r="BN105" s="126">
        <f t="shared" si="3"/>
        <v>0.93499999999999994</v>
      </c>
      <c r="BO105" s="112">
        <v>1.2</v>
      </c>
      <c r="BP105" s="117">
        <v>1.53</v>
      </c>
      <c r="BQ105" s="126">
        <f>+BO105-(BP105-1)/2</f>
        <v>0.93499999999999994</v>
      </c>
      <c r="BR105" s="112">
        <v>1.2</v>
      </c>
      <c r="BS105" s="117">
        <v>1.56</v>
      </c>
      <c r="BT105" s="126">
        <f>+BR105-(BS105-1)/2</f>
        <v>0.91999999999999993</v>
      </c>
      <c r="BU105" s="95"/>
    </row>
    <row r="106" spans="1:73" s="84" customFormat="1" collapsed="1" x14ac:dyDescent="0.25">
      <c r="A106" s="241"/>
      <c r="B106" s="242" t="s">
        <v>97</v>
      </c>
      <c r="C106" s="243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5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8"/>
      <c r="BO106" s="247"/>
      <c r="BP106" s="247"/>
      <c r="BQ106" s="248"/>
      <c r="BR106" s="247"/>
      <c r="BS106" s="247"/>
      <c r="BT106" s="248"/>
      <c r="BU106" s="95"/>
    </row>
    <row r="107" spans="1:73" s="84" customFormat="1" ht="13.15" hidden="1" customHeight="1" outlineLevel="1" x14ac:dyDescent="0.25">
      <c r="A107" s="102">
        <v>91</v>
      </c>
      <c r="B107" s="113" t="s">
        <v>98</v>
      </c>
      <c r="C107" s="114"/>
      <c r="D107" s="112">
        <v>1.5</v>
      </c>
      <c r="E107" s="115">
        <v>1</v>
      </c>
      <c r="F107" s="112">
        <v>1.5</v>
      </c>
      <c r="G107" s="116">
        <v>1</v>
      </c>
      <c r="H107" s="112">
        <v>1.5</v>
      </c>
      <c r="I107" s="116">
        <v>1</v>
      </c>
      <c r="J107" s="112">
        <v>1.5</v>
      </c>
      <c r="K107" s="116">
        <v>1</v>
      </c>
      <c r="L107" s="112">
        <v>1.5</v>
      </c>
      <c r="M107" s="116">
        <v>1</v>
      </c>
      <c r="N107" s="112">
        <v>1.5</v>
      </c>
      <c r="O107" s="116">
        <v>1</v>
      </c>
      <c r="P107" s="112">
        <v>1.5</v>
      </c>
      <c r="Q107" s="116">
        <v>1</v>
      </c>
      <c r="R107" s="128">
        <v>1.5</v>
      </c>
      <c r="S107" s="108">
        <v>1</v>
      </c>
      <c r="T107" s="112">
        <v>1.3</v>
      </c>
      <c r="U107" s="116">
        <v>1.25</v>
      </c>
      <c r="V107" s="112">
        <v>1.3</v>
      </c>
      <c r="W107" s="116">
        <v>1.25</v>
      </c>
      <c r="X107" s="112">
        <v>1.3</v>
      </c>
      <c r="Y107" s="116">
        <v>1.25</v>
      </c>
      <c r="Z107" s="112">
        <v>1.3</v>
      </c>
      <c r="AA107" s="116">
        <v>1.25</v>
      </c>
      <c r="AB107" s="112">
        <v>1.3</v>
      </c>
      <c r="AC107" s="116">
        <v>1.25</v>
      </c>
      <c r="AD107" s="112">
        <v>1.3</v>
      </c>
      <c r="AE107" s="116">
        <v>1.25</v>
      </c>
      <c r="AF107" s="112">
        <v>1.3</v>
      </c>
      <c r="AG107" s="116">
        <v>1.25</v>
      </c>
      <c r="AH107" s="112">
        <v>1.3</v>
      </c>
      <c r="AI107" s="116">
        <v>1.25</v>
      </c>
      <c r="AJ107" s="112"/>
      <c r="AK107" s="116"/>
      <c r="AL107" s="112"/>
      <c r="AM107" s="116"/>
      <c r="AN107" s="112"/>
      <c r="AO107" s="116"/>
      <c r="AP107" s="112"/>
      <c r="AQ107" s="116"/>
      <c r="AR107" s="112"/>
      <c r="AS107" s="116"/>
      <c r="AT107" s="112"/>
      <c r="AU107" s="116"/>
      <c r="AV107" s="112"/>
      <c r="AW107" s="116"/>
      <c r="AX107" s="112"/>
      <c r="AY107" s="116"/>
      <c r="AZ107" s="112"/>
      <c r="BA107" s="116"/>
      <c r="BB107" s="112"/>
      <c r="BC107" s="116"/>
      <c r="BD107" s="112"/>
      <c r="BE107" s="116"/>
      <c r="BF107" s="112"/>
      <c r="BG107" s="116"/>
      <c r="BH107" s="112"/>
      <c r="BI107" s="116"/>
      <c r="BJ107" s="112"/>
      <c r="BK107" s="117"/>
      <c r="BL107" s="112"/>
      <c r="BM107" s="117"/>
      <c r="BN107" s="126"/>
      <c r="BO107" s="112"/>
      <c r="BP107" s="117"/>
      <c r="BQ107" s="126"/>
      <c r="BR107" s="112"/>
      <c r="BS107" s="117"/>
      <c r="BT107" s="126"/>
      <c r="BU107" s="95"/>
    </row>
    <row r="108" spans="1:73" s="84" customFormat="1" collapsed="1" x14ac:dyDescent="0.25">
      <c r="A108" s="102">
        <v>92</v>
      </c>
      <c r="B108" s="113" t="s">
        <v>99</v>
      </c>
      <c r="C108" s="114"/>
      <c r="D108" s="112">
        <v>1.3</v>
      </c>
      <c r="E108" s="115">
        <v>1.2</v>
      </c>
      <c r="F108" s="112">
        <v>1.3</v>
      </c>
      <c r="G108" s="116">
        <v>1.2</v>
      </c>
      <c r="H108" s="112">
        <v>1.3</v>
      </c>
      <c r="I108" s="116">
        <v>1.2</v>
      </c>
      <c r="J108" s="112">
        <v>1.3</v>
      </c>
      <c r="K108" s="116">
        <v>1.2</v>
      </c>
      <c r="L108" s="112">
        <v>1.3</v>
      </c>
      <c r="M108" s="116">
        <v>1.2</v>
      </c>
      <c r="N108" s="112">
        <v>1.3</v>
      </c>
      <c r="O108" s="116">
        <v>1.2</v>
      </c>
      <c r="P108" s="112">
        <v>1.3</v>
      </c>
      <c r="Q108" s="116">
        <v>1.2</v>
      </c>
      <c r="R108" s="128">
        <v>1.3</v>
      </c>
      <c r="S108" s="123">
        <v>1.3</v>
      </c>
      <c r="T108" s="112">
        <v>1.3</v>
      </c>
      <c r="U108" s="116">
        <v>1.3</v>
      </c>
      <c r="V108" s="112">
        <v>1.3</v>
      </c>
      <c r="W108" s="116">
        <v>1.3</v>
      </c>
      <c r="X108" s="112">
        <v>1.3</v>
      </c>
      <c r="Y108" s="116">
        <v>1.3</v>
      </c>
      <c r="Z108" s="112">
        <v>1.3</v>
      </c>
      <c r="AA108" s="116">
        <v>1.3</v>
      </c>
      <c r="AB108" s="112">
        <v>1.3</v>
      </c>
      <c r="AC108" s="116">
        <v>1.3</v>
      </c>
      <c r="AD108" s="112">
        <v>1.3</v>
      </c>
      <c r="AE108" s="116">
        <v>1.3</v>
      </c>
      <c r="AF108" s="112">
        <v>1.3</v>
      </c>
      <c r="AG108" s="116">
        <v>1.3</v>
      </c>
      <c r="AH108" s="112">
        <v>1.3</v>
      </c>
      <c r="AI108" s="116">
        <v>1.3</v>
      </c>
      <c r="AJ108" s="112">
        <v>1.3</v>
      </c>
      <c r="AK108" s="116">
        <v>1.4</v>
      </c>
      <c r="AL108" s="112">
        <v>1.3</v>
      </c>
      <c r="AM108" s="116">
        <v>1.4</v>
      </c>
      <c r="AN108" s="112">
        <v>1.3</v>
      </c>
      <c r="AO108" s="116">
        <v>1.4</v>
      </c>
      <c r="AP108" s="112">
        <v>1.3</v>
      </c>
      <c r="AQ108" s="116">
        <v>1.4</v>
      </c>
      <c r="AR108" s="112">
        <v>1.3</v>
      </c>
      <c r="AS108" s="116">
        <v>1.4</v>
      </c>
      <c r="AT108" s="112">
        <v>1.3</v>
      </c>
      <c r="AU108" s="116">
        <v>1.4</v>
      </c>
      <c r="AV108" s="112">
        <v>1.3</v>
      </c>
      <c r="AW108" s="116">
        <v>1.4</v>
      </c>
      <c r="AX108" s="112">
        <v>1.3</v>
      </c>
      <c r="AY108" s="116">
        <v>1.4</v>
      </c>
      <c r="AZ108" s="112">
        <v>1.3</v>
      </c>
      <c r="BA108" s="116">
        <v>1.4</v>
      </c>
      <c r="BB108" s="112">
        <v>1.3</v>
      </c>
      <c r="BC108" s="116">
        <v>1.4</v>
      </c>
      <c r="BD108" s="112">
        <v>1.3</v>
      </c>
      <c r="BE108" s="116">
        <v>1.4</v>
      </c>
      <c r="BF108" s="112">
        <v>1.3</v>
      </c>
      <c r="BG108" s="116">
        <v>1.4</v>
      </c>
      <c r="BH108" s="112">
        <v>1.3</v>
      </c>
      <c r="BI108" s="116">
        <v>1.4</v>
      </c>
      <c r="BJ108" s="112">
        <v>1.3</v>
      </c>
      <c r="BK108" s="117">
        <v>1.4</v>
      </c>
      <c r="BL108" s="112">
        <v>1.3</v>
      </c>
      <c r="BM108" s="117">
        <v>1.43</v>
      </c>
      <c r="BN108" s="126">
        <f t="shared" si="3"/>
        <v>1.085</v>
      </c>
      <c r="BO108" s="112">
        <v>1.3</v>
      </c>
      <c r="BP108" s="117">
        <v>1.43</v>
      </c>
      <c r="BQ108" s="126">
        <f>+BO108-(BP108-1)/2</f>
        <v>1.085</v>
      </c>
      <c r="BR108" s="112">
        <v>1.3</v>
      </c>
      <c r="BS108" s="117">
        <v>1.46</v>
      </c>
      <c r="BT108" s="126">
        <f>+BR108-(BS108-1)/2</f>
        <v>1.07</v>
      </c>
      <c r="BU108" s="95"/>
    </row>
    <row r="109" spans="1:73" s="84" customFormat="1" ht="13.15" hidden="1" customHeight="1" outlineLevel="1" x14ac:dyDescent="0.25">
      <c r="A109" s="102">
        <v>93</v>
      </c>
      <c r="B109" s="113" t="s">
        <v>100</v>
      </c>
      <c r="C109" s="114"/>
      <c r="D109" s="112">
        <v>1.5</v>
      </c>
      <c r="E109" s="115">
        <v>1</v>
      </c>
      <c r="F109" s="112">
        <v>1.5</v>
      </c>
      <c r="G109" s="116">
        <v>1</v>
      </c>
      <c r="H109" s="112">
        <v>1.5</v>
      </c>
      <c r="I109" s="116">
        <v>1</v>
      </c>
      <c r="J109" s="112">
        <v>1.5</v>
      </c>
      <c r="K109" s="116">
        <v>1</v>
      </c>
      <c r="L109" s="112">
        <v>1.5</v>
      </c>
      <c r="M109" s="116">
        <v>1</v>
      </c>
      <c r="N109" s="112">
        <v>1.5</v>
      </c>
      <c r="O109" s="116">
        <v>1</v>
      </c>
      <c r="P109" s="112">
        <v>1.5</v>
      </c>
      <c r="Q109" s="116">
        <v>1</v>
      </c>
      <c r="R109" s="128">
        <v>1.5</v>
      </c>
      <c r="S109" s="123">
        <v>1.1000000000000001</v>
      </c>
      <c r="T109" s="112">
        <v>1.5</v>
      </c>
      <c r="U109" s="116">
        <v>1.1000000000000001</v>
      </c>
      <c r="V109" s="112">
        <v>1.5</v>
      </c>
      <c r="W109" s="116">
        <v>1.1000000000000001</v>
      </c>
      <c r="X109" s="112">
        <v>1.2</v>
      </c>
      <c r="Y109" s="116">
        <v>1.5</v>
      </c>
      <c r="Z109" s="112">
        <v>1.2</v>
      </c>
      <c r="AA109" s="116">
        <v>1.5</v>
      </c>
      <c r="AB109" s="112">
        <v>1.2</v>
      </c>
      <c r="AC109" s="116">
        <v>1.5</v>
      </c>
      <c r="AD109" s="112">
        <v>1.2</v>
      </c>
      <c r="AE109" s="116">
        <v>1.5</v>
      </c>
      <c r="AF109" s="112">
        <v>1.2</v>
      </c>
      <c r="AG109" s="116">
        <v>1.5</v>
      </c>
      <c r="AH109" s="112">
        <v>1.2</v>
      </c>
      <c r="AI109" s="116">
        <v>1.5</v>
      </c>
      <c r="AJ109" s="112"/>
      <c r="AK109" s="116"/>
      <c r="AL109" s="112"/>
      <c r="AM109" s="116"/>
      <c r="AN109" s="112"/>
      <c r="AO109" s="116"/>
      <c r="AP109" s="112"/>
      <c r="AQ109" s="116"/>
      <c r="AR109" s="112"/>
      <c r="AS109" s="116"/>
      <c r="AT109" s="112"/>
      <c r="AU109" s="116"/>
      <c r="AV109" s="112"/>
      <c r="AW109" s="116"/>
      <c r="AX109" s="112"/>
      <c r="AY109" s="116"/>
      <c r="AZ109" s="112"/>
      <c r="BA109" s="116"/>
      <c r="BB109" s="112"/>
      <c r="BC109" s="116"/>
      <c r="BD109" s="112"/>
      <c r="BE109" s="116"/>
      <c r="BF109" s="112"/>
      <c r="BG109" s="116"/>
      <c r="BH109" s="112"/>
      <c r="BI109" s="116"/>
      <c r="BJ109" s="112"/>
      <c r="BK109" s="117"/>
      <c r="BL109" s="112"/>
      <c r="BM109" s="117"/>
      <c r="BN109" s="126"/>
      <c r="BO109" s="112"/>
      <c r="BP109" s="117"/>
      <c r="BQ109" s="126"/>
      <c r="BR109" s="112"/>
      <c r="BS109" s="117"/>
      <c r="BT109" s="126"/>
      <c r="BU109" s="95"/>
    </row>
    <row r="110" spans="1:73" s="84" customFormat="1" hidden="1" outlineLevel="1" x14ac:dyDescent="0.25">
      <c r="A110" s="102">
        <v>94</v>
      </c>
      <c r="B110" s="113" t="s">
        <v>101</v>
      </c>
      <c r="C110" s="114"/>
      <c r="D110" s="112">
        <v>1.2</v>
      </c>
      <c r="E110" s="115">
        <v>1.35</v>
      </c>
      <c r="F110" s="112">
        <v>1.2</v>
      </c>
      <c r="G110" s="116">
        <v>1.35</v>
      </c>
      <c r="H110" s="112">
        <v>1.2</v>
      </c>
      <c r="I110" s="116">
        <v>1.35</v>
      </c>
      <c r="J110" s="112">
        <v>1.2</v>
      </c>
      <c r="K110" s="116">
        <v>1.35</v>
      </c>
      <c r="L110" s="112">
        <v>1.2</v>
      </c>
      <c r="M110" s="116">
        <v>1.35</v>
      </c>
      <c r="N110" s="112">
        <v>1.2</v>
      </c>
      <c r="O110" s="116">
        <v>1.35</v>
      </c>
      <c r="P110" s="112">
        <v>1.2</v>
      </c>
      <c r="Q110" s="116">
        <v>1.35</v>
      </c>
      <c r="R110" s="128">
        <v>1.2</v>
      </c>
      <c r="S110" s="108">
        <v>1.35</v>
      </c>
      <c r="T110" s="112">
        <v>1.2</v>
      </c>
      <c r="U110" s="116">
        <v>1.45</v>
      </c>
      <c r="V110" s="112">
        <v>1.2</v>
      </c>
      <c r="W110" s="116">
        <v>1.45</v>
      </c>
      <c r="X110" s="112">
        <v>1.2</v>
      </c>
      <c r="Y110" s="116">
        <v>1.45</v>
      </c>
      <c r="Z110" s="112">
        <v>1.2</v>
      </c>
      <c r="AA110" s="116">
        <v>1.45</v>
      </c>
      <c r="AB110" s="112">
        <v>1.2</v>
      </c>
      <c r="AC110" s="116">
        <v>1.5</v>
      </c>
      <c r="AD110" s="112">
        <v>1.2</v>
      </c>
      <c r="AE110" s="116">
        <v>1.5</v>
      </c>
      <c r="AF110" s="112">
        <v>1.2</v>
      </c>
      <c r="AG110" s="116">
        <v>1.5</v>
      </c>
      <c r="AH110" s="112">
        <v>1.2</v>
      </c>
      <c r="AI110" s="116">
        <v>1.5</v>
      </c>
      <c r="AJ110" s="112">
        <v>1.2</v>
      </c>
      <c r="AK110" s="116">
        <v>1.6</v>
      </c>
      <c r="AL110" s="112">
        <v>1.2</v>
      </c>
      <c r="AM110" s="116">
        <v>1.6</v>
      </c>
      <c r="AN110" s="112">
        <v>1.2</v>
      </c>
      <c r="AO110" s="116">
        <v>1.7</v>
      </c>
      <c r="AP110" s="112">
        <v>1.2</v>
      </c>
      <c r="AQ110" s="116">
        <v>1.7</v>
      </c>
      <c r="AR110" s="112">
        <v>1.2</v>
      </c>
      <c r="AS110" s="116">
        <v>1.7</v>
      </c>
      <c r="AT110" s="112">
        <v>1.2</v>
      </c>
      <c r="AU110" s="116">
        <v>1.7</v>
      </c>
      <c r="AV110" s="112">
        <v>1.2</v>
      </c>
      <c r="AW110" s="116">
        <v>1.7</v>
      </c>
      <c r="AX110" s="112">
        <v>1.2</v>
      </c>
      <c r="AY110" s="116">
        <v>1.7</v>
      </c>
      <c r="AZ110" s="112"/>
      <c r="BA110" s="116"/>
      <c r="BB110" s="112"/>
      <c r="BC110" s="116"/>
      <c r="BD110" s="112"/>
      <c r="BE110" s="116"/>
      <c r="BF110" s="112"/>
      <c r="BG110" s="116"/>
      <c r="BH110" s="112"/>
      <c r="BI110" s="116"/>
      <c r="BJ110" s="112"/>
      <c r="BK110" s="117"/>
      <c r="BL110" s="112"/>
      <c r="BM110" s="117"/>
      <c r="BN110" s="126"/>
      <c r="BO110" s="112"/>
      <c r="BP110" s="117"/>
      <c r="BQ110" s="126"/>
      <c r="BR110" s="112"/>
      <c r="BS110" s="117"/>
      <c r="BT110" s="126"/>
      <c r="BU110" s="95"/>
    </row>
    <row r="111" spans="1:73" s="84" customFormat="1" collapsed="1" x14ac:dyDescent="0.25">
      <c r="A111" s="102">
        <v>95</v>
      </c>
      <c r="B111" s="113" t="s">
        <v>102</v>
      </c>
      <c r="C111" s="114"/>
      <c r="D111" s="112">
        <v>1.2</v>
      </c>
      <c r="E111" s="115">
        <v>1.1000000000000001</v>
      </c>
      <c r="F111" s="112">
        <v>1.2</v>
      </c>
      <c r="G111" s="116">
        <v>1.1000000000000001</v>
      </c>
      <c r="H111" s="112">
        <v>1.2</v>
      </c>
      <c r="I111" s="116">
        <v>1.1000000000000001</v>
      </c>
      <c r="J111" s="112">
        <v>1.2</v>
      </c>
      <c r="K111" s="116">
        <v>1.1000000000000001</v>
      </c>
      <c r="L111" s="112">
        <v>1.2</v>
      </c>
      <c r="M111" s="116">
        <v>1.1000000000000001</v>
      </c>
      <c r="N111" s="112">
        <v>1.2</v>
      </c>
      <c r="O111" s="116">
        <v>1.1000000000000001</v>
      </c>
      <c r="P111" s="112">
        <v>1.2</v>
      </c>
      <c r="Q111" s="116">
        <v>1.1000000000000001</v>
      </c>
      <c r="R111" s="128">
        <v>1.2</v>
      </c>
      <c r="S111" s="108">
        <v>1.1000000000000001</v>
      </c>
      <c r="T111" s="112">
        <v>1.2</v>
      </c>
      <c r="U111" s="116">
        <v>1.1000000000000001</v>
      </c>
      <c r="V111" s="112">
        <v>1.2</v>
      </c>
      <c r="W111" s="116">
        <v>1.1000000000000001</v>
      </c>
      <c r="X111" s="112">
        <v>1.2</v>
      </c>
      <c r="Y111" s="116">
        <v>1.3</v>
      </c>
      <c r="Z111" s="112">
        <v>1.2</v>
      </c>
      <c r="AA111" s="116">
        <v>1.3</v>
      </c>
      <c r="AB111" s="112">
        <v>1.2</v>
      </c>
      <c r="AC111" s="116">
        <v>1.3</v>
      </c>
      <c r="AD111" s="112">
        <v>1.2</v>
      </c>
      <c r="AE111" s="116">
        <v>1.3</v>
      </c>
      <c r="AF111" s="112">
        <v>1.2</v>
      </c>
      <c r="AG111" s="116">
        <v>1.3</v>
      </c>
      <c r="AH111" s="112">
        <v>1.2</v>
      </c>
      <c r="AI111" s="116">
        <v>1.3</v>
      </c>
      <c r="AJ111" s="112">
        <v>1.2</v>
      </c>
      <c r="AK111" s="116">
        <v>1.35</v>
      </c>
      <c r="AL111" s="112">
        <v>1.2</v>
      </c>
      <c r="AM111" s="116">
        <v>1.35</v>
      </c>
      <c r="AN111" s="112">
        <v>1.2</v>
      </c>
      <c r="AO111" s="116">
        <v>1.35</v>
      </c>
      <c r="AP111" s="112">
        <v>1.2</v>
      </c>
      <c r="AQ111" s="116">
        <v>1.4</v>
      </c>
      <c r="AR111" s="112">
        <v>1.2</v>
      </c>
      <c r="AS111" s="116">
        <v>1.4</v>
      </c>
      <c r="AT111" s="112">
        <v>1.2</v>
      </c>
      <c r="AU111" s="116">
        <v>1.4</v>
      </c>
      <c r="AV111" s="112">
        <v>1.2</v>
      </c>
      <c r="AW111" s="116">
        <v>1.4</v>
      </c>
      <c r="AX111" s="112">
        <v>1.2</v>
      </c>
      <c r="AY111" s="116">
        <v>1.4</v>
      </c>
      <c r="AZ111" s="112">
        <v>1.2</v>
      </c>
      <c r="BA111" s="116">
        <v>1.4</v>
      </c>
      <c r="BB111" s="112">
        <v>1.2</v>
      </c>
      <c r="BC111" s="116">
        <v>1.4</v>
      </c>
      <c r="BD111" s="112">
        <v>1.2</v>
      </c>
      <c r="BE111" s="116">
        <v>1.4</v>
      </c>
      <c r="BF111" s="112">
        <v>1.2</v>
      </c>
      <c r="BG111" s="116">
        <v>1.4</v>
      </c>
      <c r="BH111" s="112">
        <v>1.2</v>
      </c>
      <c r="BI111" s="116">
        <v>1.4</v>
      </c>
      <c r="BJ111" s="112">
        <v>1.2</v>
      </c>
      <c r="BK111" s="117">
        <v>1.4</v>
      </c>
      <c r="BL111" s="112">
        <v>1.2</v>
      </c>
      <c r="BM111" s="117">
        <v>1.43</v>
      </c>
      <c r="BN111" s="126">
        <f t="shared" si="3"/>
        <v>0.98499999999999999</v>
      </c>
      <c r="BO111" s="112">
        <v>1.2</v>
      </c>
      <c r="BP111" s="117">
        <v>1.43</v>
      </c>
      <c r="BQ111" s="126">
        <f>+BO111-(BP111-1)/2</f>
        <v>0.98499999999999999</v>
      </c>
      <c r="BR111" s="112">
        <v>1.2</v>
      </c>
      <c r="BS111" s="117">
        <v>1.46</v>
      </c>
      <c r="BT111" s="126">
        <f>+BR111-(BS111-1)/2</f>
        <v>0.97</v>
      </c>
      <c r="BU111" s="95"/>
    </row>
    <row r="112" spans="1:73" s="84" customFormat="1" ht="13.15" hidden="1" customHeight="1" outlineLevel="1" x14ac:dyDescent="0.25">
      <c r="A112" s="102">
        <v>97</v>
      </c>
      <c r="B112" s="113" t="s">
        <v>103</v>
      </c>
      <c r="C112" s="114"/>
      <c r="D112" s="112">
        <v>1.4</v>
      </c>
      <c r="E112" s="115">
        <v>1.3</v>
      </c>
      <c r="F112" s="112">
        <v>1.4</v>
      </c>
      <c r="G112" s="116">
        <v>1.3</v>
      </c>
      <c r="H112" s="112">
        <v>1.4</v>
      </c>
      <c r="I112" s="116">
        <v>1.3</v>
      </c>
      <c r="J112" s="112">
        <v>1.4</v>
      </c>
      <c r="K112" s="116">
        <v>1.3</v>
      </c>
      <c r="L112" s="112">
        <v>1.4</v>
      </c>
      <c r="M112" s="116">
        <v>1.3</v>
      </c>
      <c r="N112" s="112">
        <v>1.4</v>
      </c>
      <c r="O112" s="116">
        <v>1.3</v>
      </c>
      <c r="P112" s="112">
        <v>1.4</v>
      </c>
      <c r="Q112" s="116">
        <v>1.3</v>
      </c>
      <c r="R112" s="128">
        <v>1.4</v>
      </c>
      <c r="S112" s="123">
        <v>1.4</v>
      </c>
      <c r="T112" s="112">
        <v>1.4</v>
      </c>
      <c r="U112" s="116">
        <v>1.4</v>
      </c>
      <c r="V112" s="112">
        <v>1.4</v>
      </c>
      <c r="W112" s="116">
        <v>1.4</v>
      </c>
      <c r="X112" s="112">
        <v>1.4</v>
      </c>
      <c r="Y112" s="116">
        <v>1.4</v>
      </c>
      <c r="Z112" s="112">
        <v>1.4</v>
      </c>
      <c r="AA112" s="116">
        <v>1.4</v>
      </c>
      <c r="AB112" s="112">
        <v>1.4</v>
      </c>
      <c r="AC112" s="116">
        <v>1.4</v>
      </c>
      <c r="AD112" s="112">
        <v>1.4</v>
      </c>
      <c r="AE112" s="116">
        <v>1.4</v>
      </c>
      <c r="AF112" s="112">
        <v>1.4</v>
      </c>
      <c r="AG112" s="116">
        <v>1.4</v>
      </c>
      <c r="AH112" s="112">
        <v>1.4</v>
      </c>
      <c r="AI112" s="116">
        <v>1.4</v>
      </c>
      <c r="AJ112" s="112"/>
      <c r="AK112" s="116"/>
      <c r="AL112" s="112"/>
      <c r="AM112" s="116"/>
      <c r="AN112" s="112"/>
      <c r="AO112" s="116"/>
      <c r="AP112" s="112"/>
      <c r="AQ112" s="116"/>
      <c r="AR112" s="112"/>
      <c r="AS112" s="116"/>
      <c r="AT112" s="112"/>
      <c r="AU112" s="116"/>
      <c r="AV112" s="112"/>
      <c r="AW112" s="116"/>
      <c r="AX112" s="112"/>
      <c r="AY112" s="116"/>
      <c r="AZ112" s="112"/>
      <c r="BA112" s="116"/>
      <c r="BB112" s="112"/>
      <c r="BC112" s="116"/>
      <c r="BD112" s="112"/>
      <c r="BE112" s="116"/>
      <c r="BF112" s="112"/>
      <c r="BG112" s="116"/>
      <c r="BH112" s="112"/>
      <c r="BI112" s="116"/>
      <c r="BJ112" s="112"/>
      <c r="BK112" s="117"/>
      <c r="BL112" s="112"/>
      <c r="BM112" s="117"/>
      <c r="BN112" s="126"/>
      <c r="BO112" s="112"/>
      <c r="BP112" s="117"/>
      <c r="BQ112" s="126"/>
      <c r="BR112" s="112"/>
      <c r="BS112" s="117"/>
      <c r="BT112" s="126"/>
      <c r="BU112" s="95"/>
    </row>
    <row r="113" spans="1:73" s="84" customFormat="1" collapsed="1" x14ac:dyDescent="0.25">
      <c r="A113" s="102">
        <v>98</v>
      </c>
      <c r="B113" s="113" t="s">
        <v>104</v>
      </c>
      <c r="C113" s="114"/>
      <c r="D113" s="112">
        <v>1.25</v>
      </c>
      <c r="E113" s="115">
        <v>1.25</v>
      </c>
      <c r="F113" s="112">
        <v>1.25</v>
      </c>
      <c r="G113" s="116">
        <v>1.25</v>
      </c>
      <c r="H113" s="112">
        <v>1.25</v>
      </c>
      <c r="I113" s="116">
        <v>1.25</v>
      </c>
      <c r="J113" s="112">
        <v>1.25</v>
      </c>
      <c r="K113" s="116">
        <v>1.25</v>
      </c>
      <c r="L113" s="112">
        <v>1.25</v>
      </c>
      <c r="M113" s="116">
        <v>1.25</v>
      </c>
      <c r="N113" s="112">
        <v>1.25</v>
      </c>
      <c r="O113" s="116">
        <v>1.25</v>
      </c>
      <c r="P113" s="112">
        <v>1.25</v>
      </c>
      <c r="Q113" s="116">
        <v>1.25</v>
      </c>
      <c r="R113" s="128">
        <v>1.25</v>
      </c>
      <c r="S113" s="108">
        <v>1.25</v>
      </c>
      <c r="T113" s="112">
        <v>1.25</v>
      </c>
      <c r="U113" s="116">
        <v>1.25</v>
      </c>
      <c r="V113" s="112">
        <v>1.25</v>
      </c>
      <c r="W113" s="116">
        <v>1.25</v>
      </c>
      <c r="X113" s="112">
        <v>1.25</v>
      </c>
      <c r="Y113" s="116">
        <v>1.25</v>
      </c>
      <c r="Z113" s="112">
        <v>1.25</v>
      </c>
      <c r="AA113" s="116">
        <v>1.25</v>
      </c>
      <c r="AB113" s="112">
        <v>1.25</v>
      </c>
      <c r="AC113" s="116">
        <v>1.25</v>
      </c>
      <c r="AD113" s="112">
        <v>1.25</v>
      </c>
      <c r="AE113" s="116">
        <v>1.25</v>
      </c>
      <c r="AF113" s="112">
        <v>1.25</v>
      </c>
      <c r="AG113" s="116">
        <v>1.25</v>
      </c>
      <c r="AH113" s="112">
        <v>1.25</v>
      </c>
      <c r="AI113" s="116">
        <v>1.25</v>
      </c>
      <c r="AJ113" s="112">
        <v>1.25</v>
      </c>
      <c r="AK113" s="116">
        <v>1.35</v>
      </c>
      <c r="AL113" s="112">
        <v>1.25</v>
      </c>
      <c r="AM113" s="116">
        <v>1.35</v>
      </c>
      <c r="AN113" s="112">
        <v>1.25</v>
      </c>
      <c r="AO113" s="116">
        <v>1.35</v>
      </c>
      <c r="AP113" s="112">
        <v>1.25</v>
      </c>
      <c r="AQ113" s="116">
        <v>1.35</v>
      </c>
      <c r="AR113" s="112">
        <v>1.25</v>
      </c>
      <c r="AS113" s="116">
        <v>1.35</v>
      </c>
      <c r="AT113" s="112">
        <v>1.25</v>
      </c>
      <c r="AU113" s="116">
        <v>1.35</v>
      </c>
      <c r="AV113" s="112">
        <v>1.25</v>
      </c>
      <c r="AW113" s="116">
        <v>1.35</v>
      </c>
      <c r="AX113" s="112">
        <v>1.25</v>
      </c>
      <c r="AY113" s="116">
        <v>1.35</v>
      </c>
      <c r="AZ113" s="112">
        <v>1.25</v>
      </c>
      <c r="BA113" s="116">
        <v>1.35</v>
      </c>
      <c r="BB113" s="112">
        <v>1.25</v>
      </c>
      <c r="BC113" s="116">
        <v>1.35</v>
      </c>
      <c r="BD113" s="112">
        <v>1.25</v>
      </c>
      <c r="BE113" s="116">
        <v>1.35</v>
      </c>
      <c r="BF113" s="112">
        <v>1.25</v>
      </c>
      <c r="BG113" s="116">
        <v>1.35</v>
      </c>
      <c r="BH113" s="112">
        <v>1.25</v>
      </c>
      <c r="BI113" s="116">
        <v>1.35</v>
      </c>
      <c r="BJ113" s="112">
        <v>1.25</v>
      </c>
      <c r="BK113" s="117">
        <v>1.35</v>
      </c>
      <c r="BL113" s="112">
        <v>1.25</v>
      </c>
      <c r="BM113" s="117">
        <v>1.4</v>
      </c>
      <c r="BN113" s="126">
        <f t="shared" si="3"/>
        <v>1.05</v>
      </c>
      <c r="BO113" s="112">
        <v>1.25</v>
      </c>
      <c r="BP113" s="117">
        <v>1.4</v>
      </c>
      <c r="BQ113" s="126">
        <f>+BO113-(BP113-1)/2</f>
        <v>1.05</v>
      </c>
      <c r="BR113" s="112">
        <v>1.25</v>
      </c>
      <c r="BS113" s="117">
        <v>1.43</v>
      </c>
      <c r="BT113" s="126">
        <f>+BR113-(BS113-1)/2</f>
        <v>1.0350000000000001</v>
      </c>
      <c r="BU113" s="95"/>
    </row>
    <row r="114" spans="1:73" s="84" customFormat="1" x14ac:dyDescent="0.25">
      <c r="A114" s="102">
        <v>99</v>
      </c>
      <c r="B114" s="113" t="s">
        <v>105</v>
      </c>
      <c r="C114" s="114"/>
      <c r="D114" s="112">
        <v>1.2</v>
      </c>
      <c r="E114" s="115">
        <v>1.2</v>
      </c>
      <c r="F114" s="112">
        <v>1.2</v>
      </c>
      <c r="G114" s="116">
        <v>1.2</v>
      </c>
      <c r="H114" s="112">
        <v>1.2</v>
      </c>
      <c r="I114" s="116">
        <v>1.2</v>
      </c>
      <c r="J114" s="112">
        <v>1.2</v>
      </c>
      <c r="K114" s="116">
        <v>1.2</v>
      </c>
      <c r="L114" s="112">
        <v>1.2</v>
      </c>
      <c r="M114" s="116">
        <v>1.2</v>
      </c>
      <c r="N114" s="112">
        <v>1.2</v>
      </c>
      <c r="O114" s="116">
        <v>1.2</v>
      </c>
      <c r="P114" s="112">
        <v>1.2</v>
      </c>
      <c r="Q114" s="116">
        <v>1.2</v>
      </c>
      <c r="R114" s="128">
        <v>1.2</v>
      </c>
      <c r="S114" s="123">
        <v>1.3</v>
      </c>
      <c r="T114" s="112">
        <v>1.2</v>
      </c>
      <c r="U114" s="116">
        <v>1.3</v>
      </c>
      <c r="V114" s="112">
        <v>1.2</v>
      </c>
      <c r="W114" s="116">
        <v>1.3</v>
      </c>
      <c r="X114" s="112">
        <v>1.2</v>
      </c>
      <c r="Y114" s="116">
        <v>1.3</v>
      </c>
      <c r="Z114" s="112">
        <v>1.2</v>
      </c>
      <c r="AA114" s="116">
        <v>1.3</v>
      </c>
      <c r="AB114" s="112">
        <v>1.2</v>
      </c>
      <c r="AC114" s="116">
        <v>1.3</v>
      </c>
      <c r="AD114" s="112">
        <v>1.2</v>
      </c>
      <c r="AE114" s="116">
        <v>1.3</v>
      </c>
      <c r="AF114" s="112">
        <v>1.2</v>
      </c>
      <c r="AG114" s="116">
        <v>1.4</v>
      </c>
      <c r="AH114" s="112">
        <v>1.2</v>
      </c>
      <c r="AI114" s="116">
        <v>1.4</v>
      </c>
      <c r="AJ114" s="112">
        <v>1.2</v>
      </c>
      <c r="AK114" s="116">
        <v>1.6</v>
      </c>
      <c r="AL114" s="112">
        <v>1.2</v>
      </c>
      <c r="AM114" s="116">
        <v>1.6</v>
      </c>
      <c r="AN114" s="112">
        <v>1.2</v>
      </c>
      <c r="AO114" s="116">
        <v>1.6</v>
      </c>
      <c r="AP114" s="112">
        <v>1.2</v>
      </c>
      <c r="AQ114" s="116">
        <v>1.7</v>
      </c>
      <c r="AR114" s="112">
        <v>1.2</v>
      </c>
      <c r="AS114" s="116">
        <v>1.7</v>
      </c>
      <c r="AT114" s="112">
        <v>1.2</v>
      </c>
      <c r="AU114" s="116">
        <v>1.7</v>
      </c>
      <c r="AV114" s="112">
        <v>1.2</v>
      </c>
      <c r="AW114" s="116">
        <v>1.7</v>
      </c>
      <c r="AX114" s="112">
        <v>1.2</v>
      </c>
      <c r="AY114" s="116">
        <v>1.7</v>
      </c>
      <c r="AZ114" s="112">
        <v>1.2</v>
      </c>
      <c r="BA114" s="116">
        <v>1.7</v>
      </c>
      <c r="BB114" s="112">
        <v>1.2</v>
      </c>
      <c r="BC114" s="116">
        <v>1.7</v>
      </c>
      <c r="BD114" s="112">
        <v>1.2</v>
      </c>
      <c r="BE114" s="116">
        <v>1.7</v>
      </c>
      <c r="BF114" s="112">
        <v>1.2</v>
      </c>
      <c r="BG114" s="116">
        <v>1.7</v>
      </c>
      <c r="BH114" s="112">
        <v>1.2</v>
      </c>
      <c r="BI114" s="116">
        <v>1.7</v>
      </c>
      <c r="BJ114" s="112">
        <v>1.2</v>
      </c>
      <c r="BK114" s="117">
        <v>1.7</v>
      </c>
      <c r="BL114" s="112">
        <v>1.2</v>
      </c>
      <c r="BM114" s="117">
        <v>1.73</v>
      </c>
      <c r="BN114" s="126">
        <f t="shared" si="3"/>
        <v>0.83499999999999996</v>
      </c>
      <c r="BO114" s="112">
        <v>1.2</v>
      </c>
      <c r="BP114" s="117">
        <v>1.73</v>
      </c>
      <c r="BQ114" s="126">
        <f>+BO114-(BP114-1)/2</f>
        <v>0.83499999999999996</v>
      </c>
      <c r="BR114" s="112">
        <v>1.2</v>
      </c>
      <c r="BS114" s="117">
        <v>1.76</v>
      </c>
      <c r="BT114" s="126">
        <f>+BR114-(BS114-1)/2</f>
        <v>0.82</v>
      </c>
      <c r="BU114" s="95"/>
    </row>
    <row r="115" spans="1:73" s="84" customFormat="1" x14ac:dyDescent="0.25">
      <c r="A115" s="102">
        <v>100</v>
      </c>
      <c r="B115" s="113" t="s">
        <v>106</v>
      </c>
      <c r="C115" s="114"/>
      <c r="D115" s="112">
        <v>1.2</v>
      </c>
      <c r="E115" s="115">
        <v>1.4</v>
      </c>
      <c r="F115" s="112">
        <v>1.2</v>
      </c>
      <c r="G115" s="116">
        <v>1.4</v>
      </c>
      <c r="H115" s="112">
        <v>1.2</v>
      </c>
      <c r="I115" s="116">
        <v>1.4</v>
      </c>
      <c r="J115" s="112">
        <v>1.2</v>
      </c>
      <c r="K115" s="116">
        <v>1.4</v>
      </c>
      <c r="L115" s="112">
        <v>1.2</v>
      </c>
      <c r="M115" s="116">
        <v>1.4</v>
      </c>
      <c r="N115" s="112">
        <v>1.2</v>
      </c>
      <c r="O115" s="116">
        <v>1.4</v>
      </c>
      <c r="P115" s="112">
        <v>1.2</v>
      </c>
      <c r="Q115" s="116">
        <v>1.4</v>
      </c>
      <c r="R115" s="128">
        <v>1.2</v>
      </c>
      <c r="S115" s="123">
        <v>1.5</v>
      </c>
      <c r="T115" s="112">
        <v>1.2</v>
      </c>
      <c r="U115" s="116">
        <v>1.5</v>
      </c>
      <c r="V115" s="112">
        <v>1.2</v>
      </c>
      <c r="W115" s="116">
        <v>1.5</v>
      </c>
      <c r="X115" s="112">
        <v>1.2</v>
      </c>
      <c r="Y115" s="116">
        <v>1.5</v>
      </c>
      <c r="Z115" s="112">
        <v>1.2</v>
      </c>
      <c r="AA115" s="116">
        <v>1.5</v>
      </c>
      <c r="AB115" s="112">
        <v>1.2</v>
      </c>
      <c r="AC115" s="116">
        <v>1.5</v>
      </c>
      <c r="AD115" s="112">
        <v>1.2</v>
      </c>
      <c r="AE115" s="116">
        <v>1.5</v>
      </c>
      <c r="AF115" s="112">
        <v>1.2</v>
      </c>
      <c r="AG115" s="116">
        <v>1.5</v>
      </c>
      <c r="AH115" s="112">
        <v>1.2</v>
      </c>
      <c r="AI115" s="116">
        <v>1.5</v>
      </c>
      <c r="AJ115" s="112">
        <v>1.2</v>
      </c>
      <c r="AK115" s="116">
        <v>1.6</v>
      </c>
      <c r="AL115" s="112">
        <v>1.2</v>
      </c>
      <c r="AM115" s="116">
        <v>1.6</v>
      </c>
      <c r="AN115" s="112">
        <v>1.2</v>
      </c>
      <c r="AO115" s="116">
        <v>1.7</v>
      </c>
      <c r="AP115" s="112">
        <v>1.2</v>
      </c>
      <c r="AQ115" s="116">
        <v>1.7</v>
      </c>
      <c r="AR115" s="112">
        <v>1.2</v>
      </c>
      <c r="AS115" s="116">
        <v>1.7</v>
      </c>
      <c r="AT115" s="112">
        <v>1.2</v>
      </c>
      <c r="AU115" s="116">
        <v>1.7</v>
      </c>
      <c r="AV115" s="112">
        <v>1.2</v>
      </c>
      <c r="AW115" s="116">
        <v>1.7</v>
      </c>
      <c r="AX115" s="112">
        <v>1.1499999999999999</v>
      </c>
      <c r="AY115" s="116">
        <v>1.7</v>
      </c>
      <c r="AZ115" s="112">
        <v>1.1499999999999999</v>
      </c>
      <c r="BA115" s="116">
        <v>1.7</v>
      </c>
      <c r="BB115" s="112">
        <v>1.1499999999999999</v>
      </c>
      <c r="BC115" s="116">
        <v>1.7</v>
      </c>
      <c r="BD115" s="112">
        <v>1.1000000000000001</v>
      </c>
      <c r="BE115" s="116">
        <v>1.7</v>
      </c>
      <c r="BF115" s="112">
        <v>1.1000000000000001</v>
      </c>
      <c r="BG115" s="116">
        <v>1.7</v>
      </c>
      <c r="BH115" s="112">
        <v>1.1000000000000001</v>
      </c>
      <c r="BI115" s="116">
        <v>1.7</v>
      </c>
      <c r="BJ115" s="112">
        <v>1.1000000000000001</v>
      </c>
      <c r="BK115" s="117">
        <v>1.7</v>
      </c>
      <c r="BL115" s="112">
        <v>1.05</v>
      </c>
      <c r="BM115" s="117">
        <v>1.73</v>
      </c>
      <c r="BN115" s="126">
        <f t="shared" si="3"/>
        <v>0.68500000000000005</v>
      </c>
      <c r="BO115" s="112">
        <v>1.05</v>
      </c>
      <c r="BP115" s="117">
        <v>1.73</v>
      </c>
      <c r="BQ115" s="126">
        <f>+BO115-(BP115-1)/2</f>
        <v>0.68500000000000005</v>
      </c>
      <c r="BR115" s="112">
        <v>1.05</v>
      </c>
      <c r="BS115" s="117">
        <v>1.76</v>
      </c>
      <c r="BT115" s="126">
        <f>+BR115-(BS115-1)/2</f>
        <v>0.67</v>
      </c>
      <c r="BU115" s="95"/>
    </row>
    <row r="116" spans="1:73" s="84" customFormat="1" hidden="1" outlineLevel="1" x14ac:dyDescent="0.25">
      <c r="A116" s="102">
        <v>101</v>
      </c>
      <c r="B116" s="113" t="s">
        <v>107</v>
      </c>
      <c r="C116" s="114"/>
      <c r="D116" s="112">
        <v>1.2</v>
      </c>
      <c r="E116" s="115">
        <v>1.1000000000000001</v>
      </c>
      <c r="F116" s="112">
        <v>1.2</v>
      </c>
      <c r="G116" s="116">
        <v>1.1000000000000001</v>
      </c>
      <c r="H116" s="112">
        <v>1.2</v>
      </c>
      <c r="I116" s="116">
        <v>1.1000000000000001</v>
      </c>
      <c r="J116" s="112">
        <v>1.2</v>
      </c>
      <c r="K116" s="116">
        <v>1.1000000000000001</v>
      </c>
      <c r="L116" s="112">
        <v>1.2</v>
      </c>
      <c r="M116" s="116">
        <v>1.1000000000000001</v>
      </c>
      <c r="N116" s="112">
        <v>1.2</v>
      </c>
      <c r="O116" s="116">
        <v>1.1000000000000001</v>
      </c>
      <c r="P116" s="112">
        <v>1.2</v>
      </c>
      <c r="Q116" s="116">
        <v>1.1000000000000001</v>
      </c>
      <c r="R116" s="137">
        <v>1.3</v>
      </c>
      <c r="S116" s="123">
        <v>1.2</v>
      </c>
      <c r="T116" s="112">
        <v>1.3</v>
      </c>
      <c r="U116" s="116">
        <v>1.2</v>
      </c>
      <c r="V116" s="112">
        <v>1.3</v>
      </c>
      <c r="W116" s="116">
        <v>1.2</v>
      </c>
      <c r="X116" s="112">
        <v>1.3</v>
      </c>
      <c r="Y116" s="116">
        <v>1.2</v>
      </c>
      <c r="Z116" s="112">
        <v>1.25</v>
      </c>
      <c r="AA116" s="116">
        <v>1.2</v>
      </c>
      <c r="AB116" s="112">
        <v>1.25</v>
      </c>
      <c r="AC116" s="116">
        <v>1.2</v>
      </c>
      <c r="AD116" s="112">
        <v>1.25</v>
      </c>
      <c r="AE116" s="116">
        <v>1.2</v>
      </c>
      <c r="AF116" s="112">
        <v>1.25</v>
      </c>
      <c r="AG116" s="116">
        <v>1.2</v>
      </c>
      <c r="AH116" s="112">
        <v>1.25</v>
      </c>
      <c r="AI116" s="116">
        <v>1.2</v>
      </c>
      <c r="AJ116" s="112">
        <v>1.25</v>
      </c>
      <c r="AK116" s="116">
        <v>1.3</v>
      </c>
      <c r="AL116" s="112">
        <v>1.25</v>
      </c>
      <c r="AM116" s="116">
        <v>1.3</v>
      </c>
      <c r="AN116" s="112">
        <v>1.25</v>
      </c>
      <c r="AO116" s="116">
        <v>1.3</v>
      </c>
      <c r="AP116" s="112">
        <v>1.25</v>
      </c>
      <c r="AQ116" s="116">
        <v>1.3</v>
      </c>
      <c r="AR116" s="112">
        <v>1.25</v>
      </c>
      <c r="AS116" s="116">
        <v>1.3</v>
      </c>
      <c r="AT116" s="112">
        <v>1.25</v>
      </c>
      <c r="AU116" s="116">
        <v>1.3</v>
      </c>
      <c r="AV116" s="112">
        <v>1.25</v>
      </c>
      <c r="AW116" s="116">
        <v>1.3</v>
      </c>
      <c r="AX116" s="112">
        <v>1.25</v>
      </c>
      <c r="AY116" s="116">
        <v>1.3</v>
      </c>
      <c r="AZ116" s="112">
        <v>1.25</v>
      </c>
      <c r="BA116" s="116">
        <v>1.3</v>
      </c>
      <c r="BB116" s="112">
        <v>1.25</v>
      </c>
      <c r="BC116" s="116">
        <v>1.3</v>
      </c>
      <c r="BD116" s="112">
        <v>1.25</v>
      </c>
      <c r="BE116" s="116">
        <v>1.3</v>
      </c>
      <c r="BF116" s="112">
        <v>1.25</v>
      </c>
      <c r="BG116" s="116">
        <v>1.3</v>
      </c>
      <c r="BH116" s="112"/>
      <c r="BI116" s="116"/>
      <c r="BJ116" s="112"/>
      <c r="BK116" s="117"/>
      <c r="BL116" s="112"/>
      <c r="BM116" s="117"/>
      <c r="BN116" s="126"/>
      <c r="BO116" s="112"/>
      <c r="BP116" s="117"/>
      <c r="BQ116" s="126"/>
      <c r="BR116" s="112"/>
      <c r="BS116" s="117"/>
      <c r="BT116" s="126"/>
      <c r="BU116" s="95"/>
    </row>
    <row r="117" spans="1:73" s="84" customFormat="1" hidden="1" outlineLevel="1" x14ac:dyDescent="0.25">
      <c r="A117" s="102">
        <v>102</v>
      </c>
      <c r="B117" s="113" t="s">
        <v>108</v>
      </c>
      <c r="C117" s="114"/>
      <c r="D117" s="112">
        <v>1.2</v>
      </c>
      <c r="E117" s="115">
        <v>1.25</v>
      </c>
      <c r="F117" s="112">
        <v>1.2</v>
      </c>
      <c r="G117" s="116">
        <v>1.25</v>
      </c>
      <c r="H117" s="112">
        <v>1.2</v>
      </c>
      <c r="I117" s="116">
        <v>1.25</v>
      </c>
      <c r="J117" s="112">
        <v>1.2</v>
      </c>
      <c r="K117" s="116">
        <v>1.25</v>
      </c>
      <c r="L117" s="112">
        <v>1.2</v>
      </c>
      <c r="M117" s="116">
        <v>1.3</v>
      </c>
      <c r="N117" s="112">
        <v>1.2</v>
      </c>
      <c r="O117" s="116">
        <v>1.3</v>
      </c>
      <c r="P117" s="112">
        <v>1.2</v>
      </c>
      <c r="Q117" s="116">
        <v>1.3</v>
      </c>
      <c r="R117" s="128">
        <v>1.2</v>
      </c>
      <c r="S117" s="123">
        <v>1.35</v>
      </c>
      <c r="T117" s="112">
        <v>1.2</v>
      </c>
      <c r="U117" s="116">
        <v>1.35</v>
      </c>
      <c r="V117" s="112">
        <v>1.2</v>
      </c>
      <c r="W117" s="116">
        <v>1.35</v>
      </c>
      <c r="X117" s="112">
        <v>1.2</v>
      </c>
      <c r="Y117" s="116">
        <v>1.35</v>
      </c>
      <c r="Z117" s="112">
        <v>1.2</v>
      </c>
      <c r="AA117" s="116">
        <v>1.35</v>
      </c>
      <c r="AB117" s="112">
        <v>1.2</v>
      </c>
      <c r="AC117" s="116">
        <v>1.35</v>
      </c>
      <c r="AD117" s="112">
        <v>1.2</v>
      </c>
      <c r="AE117" s="116">
        <v>1.35</v>
      </c>
      <c r="AF117" s="112">
        <v>1.2</v>
      </c>
      <c r="AG117" s="116">
        <v>1.35</v>
      </c>
      <c r="AH117" s="112">
        <v>1.2</v>
      </c>
      <c r="AI117" s="116">
        <v>1.35</v>
      </c>
      <c r="AJ117" s="112">
        <v>1.2</v>
      </c>
      <c r="AK117" s="116">
        <v>1.45</v>
      </c>
      <c r="AL117" s="112">
        <v>1.2</v>
      </c>
      <c r="AM117" s="116">
        <v>1.45</v>
      </c>
      <c r="AN117" s="112">
        <v>1.2</v>
      </c>
      <c r="AO117" s="116">
        <v>1.45</v>
      </c>
      <c r="AP117" s="112">
        <v>1.2</v>
      </c>
      <c r="AQ117" s="116">
        <v>1.45</v>
      </c>
      <c r="AR117" s="112">
        <v>1.2</v>
      </c>
      <c r="AS117" s="116">
        <v>1.45</v>
      </c>
      <c r="AT117" s="112">
        <v>1.2</v>
      </c>
      <c r="AU117" s="116">
        <v>1.45</v>
      </c>
      <c r="AV117" s="112">
        <v>1.2</v>
      </c>
      <c r="AW117" s="116">
        <v>1.45</v>
      </c>
      <c r="AX117" s="112">
        <v>1.2</v>
      </c>
      <c r="AY117" s="116">
        <v>1.45</v>
      </c>
      <c r="AZ117" s="112"/>
      <c r="BA117" s="116"/>
      <c r="BB117" s="112"/>
      <c r="BC117" s="116"/>
      <c r="BD117" s="112"/>
      <c r="BE117" s="116"/>
      <c r="BF117" s="112"/>
      <c r="BG117" s="116"/>
      <c r="BH117" s="112"/>
      <c r="BI117" s="116"/>
      <c r="BJ117" s="112"/>
      <c r="BK117" s="117"/>
      <c r="BL117" s="112"/>
      <c r="BM117" s="117"/>
      <c r="BN117" s="126"/>
      <c r="BO117" s="112"/>
      <c r="BP117" s="117"/>
      <c r="BQ117" s="126"/>
      <c r="BR117" s="112"/>
      <c r="BS117" s="117"/>
      <c r="BT117" s="126"/>
      <c r="BU117" s="95"/>
    </row>
    <row r="118" spans="1:73" s="84" customFormat="1" hidden="1" outlineLevel="1" x14ac:dyDescent="0.25">
      <c r="A118" s="102">
        <v>103</v>
      </c>
      <c r="B118" s="113" t="s">
        <v>109</v>
      </c>
      <c r="C118" s="114"/>
      <c r="D118" s="112">
        <v>1.2</v>
      </c>
      <c r="E118" s="115">
        <v>1.1000000000000001</v>
      </c>
      <c r="F118" s="112">
        <v>1.2</v>
      </c>
      <c r="G118" s="116">
        <v>1.1000000000000001</v>
      </c>
      <c r="H118" s="112">
        <v>1.2</v>
      </c>
      <c r="I118" s="116">
        <v>1.1000000000000001</v>
      </c>
      <c r="J118" s="112">
        <v>1.2</v>
      </c>
      <c r="K118" s="116">
        <v>1.1000000000000001</v>
      </c>
      <c r="L118" s="112">
        <v>1.2</v>
      </c>
      <c r="M118" s="116">
        <v>1.1000000000000001</v>
      </c>
      <c r="N118" s="112">
        <v>1.2</v>
      </c>
      <c r="O118" s="116">
        <v>1.1000000000000001</v>
      </c>
      <c r="P118" s="112">
        <v>1.2</v>
      </c>
      <c r="Q118" s="116">
        <v>1.1000000000000001</v>
      </c>
      <c r="R118" s="128">
        <v>1.2</v>
      </c>
      <c r="S118" s="123">
        <v>1.1499999999999999</v>
      </c>
      <c r="T118" s="112">
        <v>1.2</v>
      </c>
      <c r="U118" s="116">
        <v>1.1499999999999999</v>
      </c>
      <c r="V118" s="112">
        <v>1.2</v>
      </c>
      <c r="W118" s="116">
        <v>1.2</v>
      </c>
      <c r="X118" s="112">
        <v>1.2</v>
      </c>
      <c r="Y118" s="116">
        <v>1.2</v>
      </c>
      <c r="Z118" s="112">
        <v>1.2</v>
      </c>
      <c r="AA118" s="116">
        <v>1.3</v>
      </c>
      <c r="AB118" s="112">
        <v>1.2</v>
      </c>
      <c r="AC118" s="116">
        <v>1.3</v>
      </c>
      <c r="AD118" s="112">
        <v>1.2</v>
      </c>
      <c r="AE118" s="116">
        <v>1.4</v>
      </c>
      <c r="AF118" s="112">
        <v>1.2</v>
      </c>
      <c r="AG118" s="155">
        <v>1.5</v>
      </c>
      <c r="AH118" s="112">
        <v>1.2</v>
      </c>
      <c r="AI118" s="116">
        <v>1.5</v>
      </c>
      <c r="AJ118" s="112">
        <v>1.2</v>
      </c>
      <c r="AK118" s="116">
        <v>1.6</v>
      </c>
      <c r="AL118" s="112">
        <v>1.2</v>
      </c>
      <c r="AM118" s="116">
        <v>1.6</v>
      </c>
      <c r="AN118" s="112">
        <v>1.2</v>
      </c>
      <c r="AO118" s="116">
        <v>1.6</v>
      </c>
      <c r="AP118" s="112">
        <v>1.2</v>
      </c>
      <c r="AQ118" s="116">
        <v>1.6</v>
      </c>
      <c r="AR118" s="112">
        <v>1.2</v>
      </c>
      <c r="AS118" s="116">
        <v>1.6</v>
      </c>
      <c r="AT118" s="112">
        <v>1.2</v>
      </c>
      <c r="AU118" s="116">
        <v>1.6</v>
      </c>
      <c r="AV118" s="112">
        <v>1.2</v>
      </c>
      <c r="AW118" s="116">
        <v>1.6</v>
      </c>
      <c r="AX118" s="112">
        <v>1.2</v>
      </c>
      <c r="AY118" s="116">
        <v>1.6</v>
      </c>
      <c r="AZ118" s="112"/>
      <c r="BA118" s="116"/>
      <c r="BB118" s="112"/>
      <c r="BC118" s="116"/>
      <c r="BD118" s="112"/>
      <c r="BE118" s="116"/>
      <c r="BF118" s="112"/>
      <c r="BG118" s="116"/>
      <c r="BH118" s="112"/>
      <c r="BI118" s="116"/>
      <c r="BJ118" s="112"/>
      <c r="BK118" s="117"/>
      <c r="BL118" s="112"/>
      <c r="BM118" s="117"/>
      <c r="BN118" s="126"/>
      <c r="BO118" s="112"/>
      <c r="BP118" s="117"/>
      <c r="BQ118" s="126"/>
      <c r="BR118" s="112"/>
      <c r="BS118" s="117"/>
      <c r="BT118" s="126"/>
      <c r="BU118" s="95"/>
    </row>
    <row r="119" spans="1:73" s="84" customFormat="1" hidden="1" outlineLevel="1" x14ac:dyDescent="0.25">
      <c r="A119" s="102">
        <v>104</v>
      </c>
      <c r="B119" s="113" t="s">
        <v>110</v>
      </c>
      <c r="C119" s="114"/>
      <c r="D119" s="112">
        <v>1.2</v>
      </c>
      <c r="E119" s="115">
        <v>1.2</v>
      </c>
      <c r="F119" s="112">
        <v>1.2</v>
      </c>
      <c r="G119" s="116">
        <v>1.2</v>
      </c>
      <c r="H119" s="112">
        <v>1.2</v>
      </c>
      <c r="I119" s="116">
        <v>1.2</v>
      </c>
      <c r="J119" s="112">
        <v>1.2</v>
      </c>
      <c r="K119" s="116">
        <v>1.2</v>
      </c>
      <c r="L119" s="112">
        <v>1.2</v>
      </c>
      <c r="M119" s="116">
        <v>1.2</v>
      </c>
      <c r="N119" s="112">
        <v>1.2</v>
      </c>
      <c r="O119" s="116">
        <v>1.2</v>
      </c>
      <c r="P119" s="112">
        <v>1.2</v>
      </c>
      <c r="Q119" s="116">
        <v>1.2</v>
      </c>
      <c r="R119" s="128">
        <v>1.2</v>
      </c>
      <c r="S119" s="123">
        <v>1.3</v>
      </c>
      <c r="T119" s="112">
        <v>1.2</v>
      </c>
      <c r="U119" s="116">
        <v>1.3</v>
      </c>
      <c r="V119" s="112">
        <v>1.2</v>
      </c>
      <c r="W119" s="116">
        <v>1.3</v>
      </c>
      <c r="X119" s="112">
        <v>1.2</v>
      </c>
      <c r="Y119" s="116">
        <v>1.3</v>
      </c>
      <c r="Z119" s="112">
        <v>1.2</v>
      </c>
      <c r="AA119" s="116">
        <v>1.3</v>
      </c>
      <c r="AB119" s="112">
        <v>1.2</v>
      </c>
      <c r="AC119" s="116">
        <v>1.4</v>
      </c>
      <c r="AD119" s="112">
        <v>1.2</v>
      </c>
      <c r="AE119" s="116">
        <v>1.4</v>
      </c>
      <c r="AF119" s="112">
        <v>1.2</v>
      </c>
      <c r="AG119" s="116">
        <v>1.4</v>
      </c>
      <c r="AH119" s="112">
        <v>1.2</v>
      </c>
      <c r="AI119" s="116">
        <v>1.4</v>
      </c>
      <c r="AJ119" s="112">
        <v>1.2</v>
      </c>
      <c r="AK119" s="116">
        <v>1.5</v>
      </c>
      <c r="AL119" s="112">
        <v>1.2</v>
      </c>
      <c r="AM119" s="116">
        <v>1.5</v>
      </c>
      <c r="AN119" s="112">
        <v>1.2</v>
      </c>
      <c r="AO119" s="116">
        <v>1.5</v>
      </c>
      <c r="AP119" s="112">
        <v>1.2</v>
      </c>
      <c r="AQ119" s="116">
        <v>1.6</v>
      </c>
      <c r="AR119" s="112">
        <v>1.2</v>
      </c>
      <c r="AS119" s="116">
        <v>1.6</v>
      </c>
      <c r="AT119" s="112">
        <v>1.2</v>
      </c>
      <c r="AU119" s="116">
        <v>1.6</v>
      </c>
      <c r="AV119" s="112">
        <v>1.2</v>
      </c>
      <c r="AW119" s="116">
        <v>1.6</v>
      </c>
      <c r="AX119" s="112">
        <v>1.2</v>
      </c>
      <c r="AY119" s="116">
        <v>1.6</v>
      </c>
      <c r="AZ119" s="112"/>
      <c r="BA119" s="116"/>
      <c r="BB119" s="112"/>
      <c r="BC119" s="116"/>
      <c r="BD119" s="112"/>
      <c r="BE119" s="116"/>
      <c r="BF119" s="112"/>
      <c r="BG119" s="116"/>
      <c r="BH119" s="112"/>
      <c r="BI119" s="116"/>
      <c r="BJ119" s="112"/>
      <c r="BK119" s="117"/>
      <c r="BL119" s="112"/>
      <c r="BM119" s="117"/>
      <c r="BN119" s="126"/>
      <c r="BO119" s="112"/>
      <c r="BP119" s="117"/>
      <c r="BQ119" s="126"/>
      <c r="BR119" s="112"/>
      <c r="BS119" s="117"/>
      <c r="BT119" s="126"/>
      <c r="BU119" s="95"/>
    </row>
    <row r="120" spans="1:73" s="84" customFormat="1" collapsed="1" x14ac:dyDescent="0.25">
      <c r="A120" s="102">
        <v>104</v>
      </c>
      <c r="B120" s="113" t="s">
        <v>111</v>
      </c>
      <c r="C120" s="114"/>
      <c r="D120" s="112"/>
      <c r="E120" s="115"/>
      <c r="F120" s="112"/>
      <c r="G120" s="116"/>
      <c r="H120" s="112"/>
      <c r="I120" s="116"/>
      <c r="J120" s="112"/>
      <c r="K120" s="116"/>
      <c r="L120" s="112"/>
      <c r="M120" s="116"/>
      <c r="N120" s="112"/>
      <c r="O120" s="116"/>
      <c r="P120" s="112"/>
      <c r="Q120" s="116"/>
      <c r="R120" s="128"/>
      <c r="S120" s="123"/>
      <c r="T120" s="112"/>
      <c r="U120" s="116"/>
      <c r="V120" s="112"/>
      <c r="W120" s="116"/>
      <c r="X120" s="112"/>
      <c r="Y120" s="116"/>
      <c r="Z120" s="112"/>
      <c r="AA120" s="116"/>
      <c r="AB120" s="112"/>
      <c r="AC120" s="116"/>
      <c r="AD120" s="112"/>
      <c r="AE120" s="116"/>
      <c r="AF120" s="112"/>
      <c r="AG120" s="116"/>
      <c r="AH120" s="112"/>
      <c r="AI120" s="116"/>
      <c r="AJ120" s="112"/>
      <c r="AK120" s="116"/>
      <c r="AL120" s="112"/>
      <c r="AM120" s="116"/>
      <c r="AN120" s="112"/>
      <c r="AO120" s="116"/>
      <c r="AP120" s="112"/>
      <c r="AQ120" s="116"/>
      <c r="AR120" s="112"/>
      <c r="AS120" s="116"/>
      <c r="AT120" s="112"/>
      <c r="AU120" s="116"/>
      <c r="AV120" s="112"/>
      <c r="AW120" s="116"/>
      <c r="AX120" s="112"/>
      <c r="AY120" s="116"/>
      <c r="AZ120" s="112">
        <v>1.2</v>
      </c>
      <c r="BA120" s="116">
        <v>1.7</v>
      </c>
      <c r="BB120" s="112">
        <v>1.2</v>
      </c>
      <c r="BC120" s="116">
        <v>1.7</v>
      </c>
      <c r="BD120" s="112">
        <v>1.2</v>
      </c>
      <c r="BE120" s="116">
        <v>1.7</v>
      </c>
      <c r="BF120" s="112">
        <v>1.1499999999999999</v>
      </c>
      <c r="BG120" s="116">
        <v>1.7</v>
      </c>
      <c r="BH120" s="112">
        <v>1.1499999999999999</v>
      </c>
      <c r="BI120" s="116">
        <v>1.7</v>
      </c>
      <c r="BJ120" s="112">
        <v>1.1499999999999999</v>
      </c>
      <c r="BK120" s="117">
        <v>1.7</v>
      </c>
      <c r="BL120" s="112">
        <v>1.1499999999999999</v>
      </c>
      <c r="BM120" s="117">
        <v>1.73</v>
      </c>
      <c r="BN120" s="126">
        <f t="shared" si="3"/>
        <v>0.78499999999999992</v>
      </c>
      <c r="BO120" s="112">
        <v>1.1499999999999999</v>
      </c>
      <c r="BP120" s="117">
        <v>1.73</v>
      </c>
      <c r="BQ120" s="126">
        <f>+BO120-(BP120-1)/2</f>
        <v>0.78499999999999992</v>
      </c>
      <c r="BR120" s="112">
        <v>1.1499999999999999</v>
      </c>
      <c r="BS120" s="117">
        <v>1.76</v>
      </c>
      <c r="BT120" s="126">
        <f>+BR120-(BS120-1)/2</f>
        <v>0.76999999999999991</v>
      </c>
      <c r="BU120" s="95"/>
    </row>
    <row r="121" spans="1:73" s="84" customFormat="1" ht="13.15" hidden="1" customHeight="1" outlineLevel="1" x14ac:dyDescent="0.25">
      <c r="A121" s="102">
        <v>105</v>
      </c>
      <c r="B121" s="113" t="s">
        <v>112</v>
      </c>
      <c r="C121" s="114"/>
      <c r="D121" s="112">
        <v>1.4</v>
      </c>
      <c r="E121" s="115">
        <v>1.1000000000000001</v>
      </c>
      <c r="F121" s="112">
        <v>1.4</v>
      </c>
      <c r="G121" s="116">
        <v>1.1000000000000001</v>
      </c>
      <c r="H121" s="112">
        <v>1.4</v>
      </c>
      <c r="I121" s="116">
        <v>1.1000000000000001</v>
      </c>
      <c r="J121" s="112">
        <v>1.4</v>
      </c>
      <c r="K121" s="116">
        <v>1.1000000000000001</v>
      </c>
      <c r="L121" s="112">
        <v>1.4</v>
      </c>
      <c r="M121" s="116">
        <v>1.2</v>
      </c>
      <c r="N121" s="112">
        <v>1.4</v>
      </c>
      <c r="O121" s="116">
        <v>1.2</v>
      </c>
      <c r="P121" s="112">
        <v>1.4</v>
      </c>
      <c r="Q121" s="116">
        <v>1.2</v>
      </c>
      <c r="R121" s="128">
        <v>1.4</v>
      </c>
      <c r="S121" s="123">
        <v>1.3</v>
      </c>
      <c r="T121" s="112">
        <v>1.4</v>
      </c>
      <c r="U121" s="116">
        <v>1.3</v>
      </c>
      <c r="V121" s="112">
        <v>1.4</v>
      </c>
      <c r="W121" s="116">
        <v>1.3</v>
      </c>
      <c r="X121" s="112">
        <v>1.25</v>
      </c>
      <c r="Y121" s="116">
        <v>1.4</v>
      </c>
      <c r="Z121" s="112">
        <v>1.25</v>
      </c>
      <c r="AA121" s="116">
        <v>1.4</v>
      </c>
      <c r="AB121" s="112">
        <v>1.25</v>
      </c>
      <c r="AC121" s="116">
        <v>1.4</v>
      </c>
      <c r="AD121" s="112">
        <v>1.25</v>
      </c>
      <c r="AE121" s="116">
        <v>1.4</v>
      </c>
      <c r="AF121" s="112">
        <v>1.25</v>
      </c>
      <c r="AG121" s="116">
        <v>1.4</v>
      </c>
      <c r="AH121" s="112">
        <v>1.25</v>
      </c>
      <c r="AI121" s="116">
        <v>1.4</v>
      </c>
      <c r="AJ121" s="112"/>
      <c r="AK121" s="116"/>
      <c r="AL121" s="112"/>
      <c r="AM121" s="116"/>
      <c r="AN121" s="112"/>
      <c r="AO121" s="116"/>
      <c r="AP121" s="112"/>
      <c r="AQ121" s="116"/>
      <c r="AR121" s="112"/>
      <c r="AS121" s="116"/>
      <c r="AT121" s="112"/>
      <c r="AU121" s="116"/>
      <c r="AV121" s="112"/>
      <c r="AW121" s="116"/>
      <c r="AX121" s="112"/>
      <c r="AY121" s="116"/>
      <c r="AZ121" s="112"/>
      <c r="BA121" s="116"/>
      <c r="BB121" s="112"/>
      <c r="BC121" s="116"/>
      <c r="BD121" s="112"/>
      <c r="BE121" s="116"/>
      <c r="BF121" s="112"/>
      <c r="BG121" s="116"/>
      <c r="BH121" s="112"/>
      <c r="BI121" s="116"/>
      <c r="BJ121" s="112"/>
      <c r="BK121" s="117"/>
      <c r="BL121" s="112"/>
      <c r="BM121" s="117"/>
      <c r="BN121" s="126"/>
      <c r="BO121" s="112"/>
      <c r="BP121" s="117"/>
      <c r="BQ121" s="126"/>
      <c r="BR121" s="112"/>
      <c r="BS121" s="117"/>
      <c r="BT121" s="126"/>
      <c r="BU121" s="95"/>
    </row>
    <row r="122" spans="1:73" s="84" customFormat="1" collapsed="1" x14ac:dyDescent="0.25">
      <c r="A122" s="102">
        <v>106</v>
      </c>
      <c r="B122" s="113" t="s">
        <v>113</v>
      </c>
      <c r="C122" s="114"/>
      <c r="D122" s="112">
        <v>1.2</v>
      </c>
      <c r="E122" s="115">
        <v>1.25</v>
      </c>
      <c r="F122" s="112">
        <v>1.2</v>
      </c>
      <c r="G122" s="116">
        <v>1.25</v>
      </c>
      <c r="H122" s="112">
        <v>1.2</v>
      </c>
      <c r="I122" s="116">
        <v>1.25</v>
      </c>
      <c r="J122" s="112">
        <v>1.2</v>
      </c>
      <c r="K122" s="116">
        <v>1.3</v>
      </c>
      <c r="L122" s="112">
        <v>1.2</v>
      </c>
      <c r="M122" s="116">
        <v>1.3</v>
      </c>
      <c r="N122" s="112">
        <v>1.2</v>
      </c>
      <c r="O122" s="116">
        <v>1.3</v>
      </c>
      <c r="P122" s="112">
        <v>1.2</v>
      </c>
      <c r="Q122" s="116">
        <v>1.3</v>
      </c>
      <c r="R122" s="128">
        <v>1.2</v>
      </c>
      <c r="S122" s="108">
        <v>1.3</v>
      </c>
      <c r="T122" s="112">
        <v>1.2</v>
      </c>
      <c r="U122" s="116">
        <v>1.3</v>
      </c>
      <c r="V122" s="112">
        <v>1.2</v>
      </c>
      <c r="W122" s="116">
        <v>1.3</v>
      </c>
      <c r="X122" s="112">
        <v>1.2</v>
      </c>
      <c r="Y122" s="116">
        <v>1.3</v>
      </c>
      <c r="Z122" s="112">
        <v>1.2</v>
      </c>
      <c r="AA122" s="116">
        <v>1.35</v>
      </c>
      <c r="AB122" s="112">
        <v>1.2</v>
      </c>
      <c r="AC122" s="116">
        <v>1.4</v>
      </c>
      <c r="AD122" s="112">
        <v>1.2</v>
      </c>
      <c r="AE122" s="116">
        <v>1.4</v>
      </c>
      <c r="AF122" s="112">
        <v>1.2</v>
      </c>
      <c r="AG122" s="116">
        <v>1.45</v>
      </c>
      <c r="AH122" s="112">
        <v>1.2</v>
      </c>
      <c r="AI122" s="116">
        <v>1.45</v>
      </c>
      <c r="AJ122" s="112">
        <v>1.2</v>
      </c>
      <c r="AK122" s="116">
        <v>1.5</v>
      </c>
      <c r="AL122" s="112">
        <v>1.2</v>
      </c>
      <c r="AM122" s="116">
        <v>1.5</v>
      </c>
      <c r="AN122" s="112">
        <v>1.2</v>
      </c>
      <c r="AO122" s="116">
        <v>1.5</v>
      </c>
      <c r="AP122" s="112">
        <v>1.2</v>
      </c>
      <c r="AQ122" s="116">
        <v>1.5</v>
      </c>
      <c r="AR122" s="112">
        <v>1.2</v>
      </c>
      <c r="AS122" s="116">
        <v>1.5</v>
      </c>
      <c r="AT122" s="112">
        <v>1.2</v>
      </c>
      <c r="AU122" s="116">
        <v>1.5</v>
      </c>
      <c r="AV122" s="112">
        <v>1.2</v>
      </c>
      <c r="AW122" s="116">
        <v>1.5</v>
      </c>
      <c r="AX122" s="112">
        <v>1.2</v>
      </c>
      <c r="AY122" s="116">
        <v>1.5</v>
      </c>
      <c r="AZ122" s="112">
        <v>1.2</v>
      </c>
      <c r="BA122" s="116">
        <v>1.5</v>
      </c>
      <c r="BB122" s="112">
        <v>1.2</v>
      </c>
      <c r="BC122" s="116">
        <v>1.5</v>
      </c>
      <c r="BD122" s="112">
        <v>1.2</v>
      </c>
      <c r="BE122" s="116">
        <v>1.5</v>
      </c>
      <c r="BF122" s="112">
        <v>1.2</v>
      </c>
      <c r="BG122" s="116">
        <v>1.5</v>
      </c>
      <c r="BH122" s="112">
        <v>1.2</v>
      </c>
      <c r="BI122" s="116">
        <v>1.5</v>
      </c>
      <c r="BJ122" s="112">
        <v>1.2</v>
      </c>
      <c r="BK122" s="117">
        <v>1.5</v>
      </c>
      <c r="BL122" s="112">
        <v>1.2</v>
      </c>
      <c r="BM122" s="117">
        <v>1.55</v>
      </c>
      <c r="BN122" s="126">
        <f t="shared" si="3"/>
        <v>0.92499999999999993</v>
      </c>
      <c r="BO122" s="112">
        <v>1.2</v>
      </c>
      <c r="BP122" s="117">
        <v>1.55</v>
      </c>
      <c r="BQ122" s="126">
        <f>+BO122-(BP122-1)/2</f>
        <v>0.92499999999999993</v>
      </c>
      <c r="BR122" s="112">
        <v>1.2</v>
      </c>
      <c r="BS122" s="117">
        <v>1.58</v>
      </c>
      <c r="BT122" s="126">
        <f>+BR122-(BS122-1)/2</f>
        <v>0.90999999999999992</v>
      </c>
      <c r="BU122" s="95"/>
    </row>
    <row r="123" spans="1:73" s="84" customFormat="1" ht="13.15" hidden="1" customHeight="1" outlineLevel="1" x14ac:dyDescent="0.25">
      <c r="A123" s="102">
        <v>107</v>
      </c>
      <c r="B123" s="113" t="s">
        <v>114</v>
      </c>
      <c r="C123" s="114"/>
      <c r="D123" s="112">
        <v>1.4</v>
      </c>
      <c r="E123" s="115">
        <v>1</v>
      </c>
      <c r="F123" s="112">
        <v>1.4</v>
      </c>
      <c r="G123" s="116">
        <v>1</v>
      </c>
      <c r="H123" s="112">
        <v>1.4</v>
      </c>
      <c r="I123" s="116">
        <v>1</v>
      </c>
      <c r="J123" s="112">
        <v>1.4</v>
      </c>
      <c r="K123" s="116">
        <v>1</v>
      </c>
      <c r="L123" s="112">
        <v>1.4</v>
      </c>
      <c r="M123" s="116">
        <v>1</v>
      </c>
      <c r="N123" s="112">
        <v>1.4</v>
      </c>
      <c r="O123" s="116">
        <v>1</v>
      </c>
      <c r="P123" s="112">
        <v>1.4</v>
      </c>
      <c r="Q123" s="116">
        <v>1</v>
      </c>
      <c r="R123" s="128">
        <v>1.4</v>
      </c>
      <c r="S123" s="123">
        <v>1.1000000000000001</v>
      </c>
      <c r="T123" s="112">
        <v>1.4</v>
      </c>
      <c r="U123" s="116">
        <v>1.1000000000000001</v>
      </c>
      <c r="V123" s="112">
        <v>1.4</v>
      </c>
      <c r="W123" s="116">
        <v>1.1000000000000001</v>
      </c>
      <c r="X123" s="112">
        <v>1.25</v>
      </c>
      <c r="Y123" s="116">
        <v>1.1000000000000001</v>
      </c>
      <c r="Z123" s="112">
        <v>1.25</v>
      </c>
      <c r="AA123" s="116">
        <v>1.1000000000000001</v>
      </c>
      <c r="AB123" s="112">
        <v>1.25</v>
      </c>
      <c r="AC123" s="116">
        <v>1.1000000000000001</v>
      </c>
      <c r="AD123" s="112">
        <v>1.25</v>
      </c>
      <c r="AE123" s="116">
        <v>1.1000000000000001</v>
      </c>
      <c r="AF123" s="112">
        <v>1.25</v>
      </c>
      <c r="AG123" s="116">
        <v>1.1000000000000001</v>
      </c>
      <c r="AH123" s="112">
        <v>1.25</v>
      </c>
      <c r="AI123" s="116">
        <v>1.1000000000000001</v>
      </c>
      <c r="AJ123" s="112"/>
      <c r="AK123" s="116"/>
      <c r="AL123" s="112"/>
      <c r="AM123" s="116"/>
      <c r="AN123" s="112"/>
      <c r="AO123" s="116"/>
      <c r="AP123" s="112"/>
      <c r="AQ123" s="116"/>
      <c r="AR123" s="112"/>
      <c r="AS123" s="116"/>
      <c r="AT123" s="112"/>
      <c r="AU123" s="116"/>
      <c r="AV123" s="112"/>
      <c r="AW123" s="116"/>
      <c r="AX123" s="112"/>
      <c r="AY123" s="116"/>
      <c r="AZ123" s="112"/>
      <c r="BA123" s="116"/>
      <c r="BB123" s="112"/>
      <c r="BC123" s="116"/>
      <c r="BD123" s="112"/>
      <c r="BE123" s="116"/>
      <c r="BF123" s="112"/>
      <c r="BG123" s="116"/>
      <c r="BH123" s="112"/>
      <c r="BI123" s="116"/>
      <c r="BJ123" s="112"/>
      <c r="BK123" s="117"/>
      <c r="BL123" s="112"/>
      <c r="BM123" s="117"/>
      <c r="BN123" s="126"/>
      <c r="BO123" s="112"/>
      <c r="BP123" s="117"/>
      <c r="BQ123" s="126"/>
      <c r="BR123" s="112"/>
      <c r="BS123" s="117"/>
      <c r="BT123" s="126"/>
      <c r="BU123" s="95"/>
    </row>
    <row r="124" spans="1:73" s="84" customFormat="1" collapsed="1" x14ac:dyDescent="0.25">
      <c r="A124" s="102">
        <v>108</v>
      </c>
      <c r="B124" s="113" t="s">
        <v>115</v>
      </c>
      <c r="C124" s="114"/>
      <c r="D124" s="112">
        <v>1.25</v>
      </c>
      <c r="E124" s="115">
        <v>1.35</v>
      </c>
      <c r="F124" s="112">
        <v>1.25</v>
      </c>
      <c r="G124" s="116">
        <v>1.35</v>
      </c>
      <c r="H124" s="112">
        <v>1.25</v>
      </c>
      <c r="I124" s="116">
        <v>1.35</v>
      </c>
      <c r="J124" s="112">
        <v>1.25</v>
      </c>
      <c r="K124" s="116">
        <v>1.35</v>
      </c>
      <c r="L124" s="112">
        <v>1.25</v>
      </c>
      <c r="M124" s="116">
        <v>1.35</v>
      </c>
      <c r="N124" s="112">
        <v>1.25</v>
      </c>
      <c r="O124" s="116">
        <v>1.35</v>
      </c>
      <c r="P124" s="112">
        <v>1.25</v>
      </c>
      <c r="Q124" s="116">
        <v>1.35</v>
      </c>
      <c r="R124" s="128">
        <v>1.25</v>
      </c>
      <c r="S124" s="123">
        <v>1.4</v>
      </c>
      <c r="T124" s="112">
        <v>1.25</v>
      </c>
      <c r="U124" s="116">
        <v>1.4</v>
      </c>
      <c r="V124" s="112">
        <v>1.25</v>
      </c>
      <c r="W124" s="116">
        <v>1.4</v>
      </c>
      <c r="X124" s="112">
        <v>1.25</v>
      </c>
      <c r="Y124" s="116">
        <v>1.4</v>
      </c>
      <c r="Z124" s="112">
        <v>1.2</v>
      </c>
      <c r="AA124" s="116">
        <v>1.45</v>
      </c>
      <c r="AB124" s="112">
        <v>1.2</v>
      </c>
      <c r="AC124" s="116">
        <v>1.45</v>
      </c>
      <c r="AD124" s="112">
        <v>1.2</v>
      </c>
      <c r="AE124" s="116">
        <v>1.45</v>
      </c>
      <c r="AF124" s="112">
        <v>1.2</v>
      </c>
      <c r="AG124" s="116">
        <v>1.45</v>
      </c>
      <c r="AH124" s="112">
        <v>1.2</v>
      </c>
      <c r="AI124" s="116">
        <v>1.45</v>
      </c>
      <c r="AJ124" s="112">
        <v>1.2</v>
      </c>
      <c r="AK124" s="116">
        <v>1.55</v>
      </c>
      <c r="AL124" s="112">
        <v>1.2</v>
      </c>
      <c r="AM124" s="116">
        <v>1.55</v>
      </c>
      <c r="AN124" s="112">
        <v>1.2</v>
      </c>
      <c r="AO124" s="116">
        <v>1.55</v>
      </c>
      <c r="AP124" s="112">
        <v>1.2</v>
      </c>
      <c r="AQ124" s="116">
        <v>1.55</v>
      </c>
      <c r="AR124" s="112">
        <v>1.2</v>
      </c>
      <c r="AS124" s="116">
        <v>1.55</v>
      </c>
      <c r="AT124" s="112">
        <v>1.2</v>
      </c>
      <c r="AU124" s="116">
        <v>1.55</v>
      </c>
      <c r="AV124" s="112">
        <v>1.2</v>
      </c>
      <c r="AW124" s="116">
        <v>1.55</v>
      </c>
      <c r="AX124" s="112">
        <v>1.2</v>
      </c>
      <c r="AY124" s="116">
        <v>1.55</v>
      </c>
      <c r="AZ124" s="112">
        <v>1.2</v>
      </c>
      <c r="BA124" s="116">
        <v>1.55</v>
      </c>
      <c r="BB124" s="112">
        <v>1.2</v>
      </c>
      <c r="BC124" s="116">
        <v>1.55</v>
      </c>
      <c r="BD124" s="112">
        <v>1.2</v>
      </c>
      <c r="BE124" s="116">
        <v>1.55</v>
      </c>
      <c r="BF124" s="112">
        <v>1.2</v>
      </c>
      <c r="BG124" s="116">
        <v>1.55</v>
      </c>
      <c r="BH124" s="112">
        <v>1.2</v>
      </c>
      <c r="BI124" s="116">
        <v>1.55</v>
      </c>
      <c r="BJ124" s="112">
        <v>1.2</v>
      </c>
      <c r="BK124" s="117">
        <v>1.55</v>
      </c>
      <c r="BL124" s="112">
        <v>1.2</v>
      </c>
      <c r="BM124" s="117">
        <v>1.58</v>
      </c>
      <c r="BN124" s="126">
        <f t="shared" si="3"/>
        <v>0.90999999999999992</v>
      </c>
      <c r="BO124" s="112">
        <v>1.2</v>
      </c>
      <c r="BP124" s="117">
        <v>1.58</v>
      </c>
      <c r="BQ124" s="126">
        <f>+BO124-(BP124-1)/2</f>
        <v>0.90999999999999992</v>
      </c>
      <c r="BR124" s="112">
        <v>1.2</v>
      </c>
      <c r="BS124" s="117">
        <v>1.61</v>
      </c>
      <c r="BT124" s="126">
        <f>+BR124-(BS124-1)/2</f>
        <v>0.89499999999999991</v>
      </c>
      <c r="BU124" s="95"/>
    </row>
    <row r="125" spans="1:73" s="84" customFormat="1" hidden="1" outlineLevel="1" x14ac:dyDescent="0.25">
      <c r="A125" s="102">
        <v>109</v>
      </c>
      <c r="B125" s="113" t="s">
        <v>116</v>
      </c>
      <c r="C125" s="114"/>
      <c r="D125" s="112">
        <v>1.3</v>
      </c>
      <c r="E125" s="115">
        <v>1.2</v>
      </c>
      <c r="F125" s="112">
        <v>1.3</v>
      </c>
      <c r="G125" s="116">
        <v>1.2</v>
      </c>
      <c r="H125" s="112">
        <v>1.3</v>
      </c>
      <c r="I125" s="116">
        <v>1.2</v>
      </c>
      <c r="J125" s="112">
        <v>1.3</v>
      </c>
      <c r="K125" s="116">
        <v>1.2</v>
      </c>
      <c r="L125" s="112">
        <v>1.3</v>
      </c>
      <c r="M125" s="116">
        <v>1.2</v>
      </c>
      <c r="N125" s="112">
        <v>1.3</v>
      </c>
      <c r="O125" s="116">
        <v>1.2</v>
      </c>
      <c r="P125" s="112">
        <v>1.25</v>
      </c>
      <c r="Q125" s="116">
        <v>1.2</v>
      </c>
      <c r="R125" s="128">
        <v>1.25</v>
      </c>
      <c r="S125" s="123">
        <v>1.3</v>
      </c>
      <c r="T125" s="112">
        <v>1.25</v>
      </c>
      <c r="U125" s="116">
        <v>1.3</v>
      </c>
      <c r="V125" s="112">
        <v>1.2</v>
      </c>
      <c r="W125" s="116">
        <v>1.3</v>
      </c>
      <c r="X125" s="112">
        <v>1.2</v>
      </c>
      <c r="Y125" s="116">
        <v>1.3</v>
      </c>
      <c r="Z125" s="112">
        <v>1.2</v>
      </c>
      <c r="AA125" s="116">
        <v>1.3</v>
      </c>
      <c r="AB125" s="112">
        <v>1.1499999999999999</v>
      </c>
      <c r="AC125" s="116">
        <v>1.3</v>
      </c>
      <c r="AD125" s="112">
        <v>1.1499999999999999</v>
      </c>
      <c r="AE125" s="116">
        <v>1.4</v>
      </c>
      <c r="AF125" s="112">
        <v>1.1000000000000001</v>
      </c>
      <c r="AG125" s="116">
        <v>1.4</v>
      </c>
      <c r="AH125" s="112">
        <v>1.1000000000000001</v>
      </c>
      <c r="AI125" s="116">
        <v>1.4</v>
      </c>
      <c r="AJ125" s="112">
        <v>1.1000000000000001</v>
      </c>
      <c r="AK125" s="116">
        <v>1.5</v>
      </c>
      <c r="AL125" s="112">
        <v>1.1000000000000001</v>
      </c>
      <c r="AM125" s="116">
        <v>1.5</v>
      </c>
      <c r="AN125" s="112">
        <v>1.1000000000000001</v>
      </c>
      <c r="AO125" s="116">
        <v>1.6</v>
      </c>
      <c r="AP125" s="112">
        <v>1.1000000000000001</v>
      </c>
      <c r="AQ125" s="116">
        <v>1.6</v>
      </c>
      <c r="AR125" s="112">
        <v>1.1000000000000001</v>
      </c>
      <c r="AS125" s="116">
        <v>1.6</v>
      </c>
      <c r="AT125" s="112">
        <v>1.1000000000000001</v>
      </c>
      <c r="AU125" s="116">
        <v>1.6</v>
      </c>
      <c r="AV125" s="112">
        <v>1.1000000000000001</v>
      </c>
      <c r="AW125" s="116">
        <v>1.6</v>
      </c>
      <c r="AX125" s="112">
        <v>1.1000000000000001</v>
      </c>
      <c r="AY125" s="116">
        <v>1.6</v>
      </c>
      <c r="AZ125" s="112">
        <v>1.1000000000000001</v>
      </c>
      <c r="BA125" s="116">
        <v>1.6</v>
      </c>
      <c r="BB125" s="112">
        <v>1.1000000000000001</v>
      </c>
      <c r="BC125" s="116">
        <v>1.6</v>
      </c>
      <c r="BD125" s="112">
        <v>1.1000000000000001</v>
      </c>
      <c r="BE125" s="116">
        <v>1.6</v>
      </c>
      <c r="BF125" s="112">
        <v>1.1000000000000001</v>
      </c>
      <c r="BG125" s="116">
        <v>1.6</v>
      </c>
      <c r="BH125" s="112"/>
      <c r="BI125" s="116"/>
      <c r="BJ125" s="112"/>
      <c r="BK125" s="117"/>
      <c r="BL125" s="112"/>
      <c r="BM125" s="117"/>
      <c r="BN125" s="126"/>
      <c r="BO125" s="112"/>
      <c r="BP125" s="117"/>
      <c r="BQ125" s="126"/>
      <c r="BR125" s="112"/>
      <c r="BS125" s="117"/>
      <c r="BT125" s="126"/>
      <c r="BU125" s="95"/>
    </row>
    <row r="126" spans="1:73" s="84" customFormat="1" collapsed="1" x14ac:dyDescent="0.25">
      <c r="A126" s="102">
        <v>110</v>
      </c>
      <c r="B126" s="113" t="s">
        <v>117</v>
      </c>
      <c r="C126" s="114"/>
      <c r="D126" s="112"/>
      <c r="E126" s="115"/>
      <c r="F126" s="112"/>
      <c r="G126" s="116"/>
      <c r="H126" s="112"/>
      <c r="I126" s="116"/>
      <c r="J126" s="112"/>
      <c r="K126" s="116"/>
      <c r="L126" s="112"/>
      <c r="M126" s="116"/>
      <c r="N126" s="112"/>
      <c r="O126" s="116"/>
      <c r="P126" s="112"/>
      <c r="Q126" s="116"/>
      <c r="R126" s="128"/>
      <c r="S126" s="123"/>
      <c r="T126" s="112"/>
      <c r="U126" s="116"/>
      <c r="V126" s="112"/>
      <c r="W126" s="116"/>
      <c r="X126" s="112"/>
      <c r="Y126" s="116"/>
      <c r="Z126" s="112"/>
      <c r="AA126" s="116"/>
      <c r="AB126" s="112"/>
      <c r="AC126" s="116"/>
      <c r="AD126" s="112"/>
      <c r="AE126" s="116"/>
      <c r="AF126" s="112"/>
      <c r="AG126" s="116"/>
      <c r="AH126" s="112"/>
      <c r="AI126" s="116"/>
      <c r="AJ126" s="112"/>
      <c r="AK126" s="116"/>
      <c r="AL126" s="112"/>
      <c r="AM126" s="116"/>
      <c r="AN126" s="112"/>
      <c r="AO126" s="116"/>
      <c r="AP126" s="112"/>
      <c r="AQ126" s="116"/>
      <c r="AR126" s="112"/>
      <c r="AS126" s="116"/>
      <c r="AT126" s="112"/>
      <c r="AU126" s="116"/>
      <c r="AV126" s="112"/>
      <c r="AW126" s="116"/>
      <c r="AX126" s="112"/>
      <c r="AY126" s="116"/>
      <c r="AZ126" s="112"/>
      <c r="BA126" s="116"/>
      <c r="BB126" s="112"/>
      <c r="BC126" s="116"/>
      <c r="BD126" s="112"/>
      <c r="BE126" s="116"/>
      <c r="BF126" s="112"/>
      <c r="BG126" s="116"/>
      <c r="BH126" s="112">
        <v>1.1000000000000001</v>
      </c>
      <c r="BI126" s="116">
        <v>1.6</v>
      </c>
      <c r="BJ126" s="112">
        <v>1.1000000000000001</v>
      </c>
      <c r="BK126" s="117">
        <v>1.6</v>
      </c>
      <c r="BL126" s="112">
        <v>1.1000000000000001</v>
      </c>
      <c r="BM126" s="117">
        <v>1.63</v>
      </c>
      <c r="BN126" s="126">
        <f t="shared" si="3"/>
        <v>0.78500000000000014</v>
      </c>
      <c r="BO126" s="112">
        <v>1.1000000000000001</v>
      </c>
      <c r="BP126" s="117">
        <v>1.63</v>
      </c>
      <c r="BQ126" s="126">
        <f>+BO126-(BP126-1)/2</f>
        <v>0.78500000000000014</v>
      </c>
      <c r="BR126" s="112">
        <v>1.1000000000000001</v>
      </c>
      <c r="BS126" s="117">
        <v>1.66</v>
      </c>
      <c r="BT126" s="126">
        <f>+BR126-(BS126-1)/2</f>
        <v>0.77000000000000013</v>
      </c>
      <c r="BU126" s="95"/>
    </row>
    <row r="127" spans="1:73" s="84" customFormat="1" hidden="1" outlineLevel="1" x14ac:dyDescent="0.25">
      <c r="A127" s="102">
        <v>110</v>
      </c>
      <c r="B127" s="113" t="s">
        <v>118</v>
      </c>
      <c r="C127" s="114"/>
      <c r="D127" s="112">
        <v>1.25</v>
      </c>
      <c r="E127" s="115">
        <v>1.3</v>
      </c>
      <c r="F127" s="112">
        <v>1.25</v>
      </c>
      <c r="G127" s="116">
        <v>1.3</v>
      </c>
      <c r="H127" s="112">
        <v>1.25</v>
      </c>
      <c r="I127" s="116">
        <v>1.3</v>
      </c>
      <c r="J127" s="112">
        <v>1.25</v>
      </c>
      <c r="K127" s="116">
        <v>1.3</v>
      </c>
      <c r="L127" s="112">
        <v>1.25</v>
      </c>
      <c r="M127" s="116">
        <v>1.3</v>
      </c>
      <c r="N127" s="112">
        <v>1.25</v>
      </c>
      <c r="O127" s="116">
        <v>1.3</v>
      </c>
      <c r="P127" s="112">
        <v>1.25</v>
      </c>
      <c r="Q127" s="116">
        <v>1.3</v>
      </c>
      <c r="R127" s="128">
        <v>1.25</v>
      </c>
      <c r="S127" s="123">
        <v>1.4</v>
      </c>
      <c r="T127" s="112">
        <v>1.25</v>
      </c>
      <c r="U127" s="116">
        <v>1.4</v>
      </c>
      <c r="V127" s="112">
        <v>1.25</v>
      </c>
      <c r="W127" s="116">
        <v>1.4</v>
      </c>
      <c r="X127" s="112">
        <v>1.25</v>
      </c>
      <c r="Y127" s="116">
        <v>1.4</v>
      </c>
      <c r="Z127" s="112">
        <v>1.25</v>
      </c>
      <c r="AA127" s="116">
        <v>1.4</v>
      </c>
      <c r="AB127" s="112">
        <v>1.25</v>
      </c>
      <c r="AC127" s="116">
        <v>1.4</v>
      </c>
      <c r="AD127" s="112">
        <v>1.2</v>
      </c>
      <c r="AE127" s="116">
        <v>1.4</v>
      </c>
      <c r="AF127" s="112">
        <v>1.2</v>
      </c>
      <c r="AG127" s="116">
        <v>1.4</v>
      </c>
      <c r="AH127" s="112">
        <v>1.2</v>
      </c>
      <c r="AI127" s="116">
        <v>1.5</v>
      </c>
      <c r="AJ127" s="112">
        <v>1.2</v>
      </c>
      <c r="AK127" s="116">
        <v>1.5</v>
      </c>
      <c r="AL127" s="112">
        <v>1.2</v>
      </c>
      <c r="AM127" s="116">
        <v>1.5</v>
      </c>
      <c r="AN127" s="112">
        <v>1.2</v>
      </c>
      <c r="AO127" s="116">
        <v>1.6</v>
      </c>
      <c r="AP127" s="112">
        <v>1.2</v>
      </c>
      <c r="AQ127" s="116">
        <v>1.6</v>
      </c>
      <c r="AR127" s="112">
        <v>1.2</v>
      </c>
      <c r="AS127" s="116">
        <v>1.6</v>
      </c>
      <c r="AT127" s="112">
        <v>1.2</v>
      </c>
      <c r="AU127" s="116">
        <v>1.6</v>
      </c>
      <c r="AV127" s="112">
        <v>1.2</v>
      </c>
      <c r="AW127" s="116">
        <v>1.6</v>
      </c>
      <c r="AX127" s="112">
        <v>1.2</v>
      </c>
      <c r="AY127" s="116">
        <v>1.6</v>
      </c>
      <c r="AZ127" s="112">
        <v>1.2</v>
      </c>
      <c r="BA127" s="116">
        <v>1.6</v>
      </c>
      <c r="BB127" s="112">
        <v>1.2</v>
      </c>
      <c r="BC127" s="116">
        <v>1.6</v>
      </c>
      <c r="BD127" s="112">
        <v>1.2</v>
      </c>
      <c r="BE127" s="116">
        <v>1.6</v>
      </c>
      <c r="BF127" s="112">
        <v>1.2</v>
      </c>
      <c r="BG127" s="116">
        <v>1.6</v>
      </c>
      <c r="BH127" s="112"/>
      <c r="BI127" s="116"/>
      <c r="BJ127" s="112"/>
      <c r="BK127" s="117"/>
      <c r="BL127" s="112"/>
      <c r="BM127" s="117"/>
      <c r="BN127" s="126"/>
      <c r="BO127" s="112"/>
      <c r="BP127" s="117"/>
      <c r="BQ127" s="126"/>
      <c r="BR127" s="112"/>
      <c r="BS127" s="117"/>
      <c r="BT127" s="126"/>
      <c r="BU127" s="95"/>
    </row>
    <row r="128" spans="1:73" s="84" customFormat="1" ht="13.15" hidden="1" customHeight="1" outlineLevel="1" x14ac:dyDescent="0.25">
      <c r="A128" s="102">
        <v>111</v>
      </c>
      <c r="B128" s="113" t="s">
        <v>119</v>
      </c>
      <c r="C128" s="114"/>
      <c r="D128" s="112">
        <v>1.4</v>
      </c>
      <c r="E128" s="115">
        <v>1.4</v>
      </c>
      <c r="F128" s="112">
        <v>1.4</v>
      </c>
      <c r="G128" s="116">
        <v>1.4</v>
      </c>
      <c r="H128" s="112">
        <v>1.4</v>
      </c>
      <c r="I128" s="116">
        <v>1.4</v>
      </c>
      <c r="J128" s="112">
        <v>1.4</v>
      </c>
      <c r="K128" s="116">
        <v>1.4</v>
      </c>
      <c r="L128" s="112">
        <v>1.4</v>
      </c>
      <c r="M128" s="116">
        <v>1.4</v>
      </c>
      <c r="N128" s="112">
        <v>1.4</v>
      </c>
      <c r="O128" s="116">
        <v>1.4</v>
      </c>
      <c r="P128" s="112">
        <v>1.4</v>
      </c>
      <c r="Q128" s="116">
        <v>1.4</v>
      </c>
      <c r="R128" s="128">
        <v>1.4</v>
      </c>
      <c r="S128" s="108">
        <v>1.4</v>
      </c>
      <c r="T128" s="112">
        <v>1.4</v>
      </c>
      <c r="U128" s="116">
        <v>1.4</v>
      </c>
      <c r="V128" s="112">
        <v>1.4</v>
      </c>
      <c r="W128" s="116">
        <v>1.4</v>
      </c>
      <c r="X128" s="112">
        <v>1.25</v>
      </c>
      <c r="Y128" s="116">
        <v>1.4</v>
      </c>
      <c r="Z128" s="112">
        <v>1.25</v>
      </c>
      <c r="AA128" s="116">
        <v>1.4</v>
      </c>
      <c r="AB128" s="112">
        <v>1.25</v>
      </c>
      <c r="AC128" s="116">
        <v>1.4</v>
      </c>
      <c r="AD128" s="112">
        <v>1.25</v>
      </c>
      <c r="AE128" s="116">
        <v>1.4</v>
      </c>
      <c r="AF128" s="112">
        <v>1.25</v>
      </c>
      <c r="AG128" s="116">
        <v>1.4</v>
      </c>
      <c r="AH128" s="112">
        <v>1.25</v>
      </c>
      <c r="AI128" s="116">
        <v>1.4</v>
      </c>
      <c r="AJ128" s="112"/>
      <c r="AK128" s="116"/>
      <c r="AL128" s="112"/>
      <c r="AM128" s="116"/>
      <c r="AN128" s="112"/>
      <c r="AO128" s="116"/>
      <c r="AP128" s="112"/>
      <c r="AQ128" s="116"/>
      <c r="AR128" s="112"/>
      <c r="AS128" s="116"/>
      <c r="AT128" s="112"/>
      <c r="AU128" s="116"/>
      <c r="AV128" s="112"/>
      <c r="AW128" s="116"/>
      <c r="AX128" s="112"/>
      <c r="AY128" s="116"/>
      <c r="AZ128" s="112"/>
      <c r="BA128" s="116"/>
      <c r="BB128" s="112"/>
      <c r="BC128" s="116"/>
      <c r="BD128" s="112"/>
      <c r="BE128" s="116"/>
      <c r="BF128" s="112"/>
      <c r="BG128" s="116"/>
      <c r="BH128" s="112"/>
      <c r="BI128" s="116"/>
      <c r="BJ128" s="112"/>
      <c r="BK128" s="117"/>
      <c r="BL128" s="112"/>
      <c r="BM128" s="117"/>
      <c r="BN128" s="126"/>
      <c r="BO128" s="112"/>
      <c r="BP128" s="117"/>
      <c r="BQ128" s="126"/>
      <c r="BR128" s="112"/>
      <c r="BS128" s="117"/>
      <c r="BT128" s="126"/>
      <c r="BU128" s="95"/>
    </row>
    <row r="129" spans="1:73" s="84" customFormat="1" collapsed="1" x14ac:dyDescent="0.25">
      <c r="A129" s="102">
        <v>111</v>
      </c>
      <c r="B129" s="113" t="s">
        <v>120</v>
      </c>
      <c r="C129" s="114"/>
      <c r="D129" s="112"/>
      <c r="E129" s="115"/>
      <c r="F129" s="156"/>
      <c r="G129" s="117"/>
      <c r="H129" s="156"/>
      <c r="I129" s="117"/>
      <c r="J129" s="156"/>
      <c r="K129" s="117"/>
      <c r="L129" s="156"/>
      <c r="M129" s="117"/>
      <c r="N129" s="156"/>
      <c r="O129" s="117"/>
      <c r="P129" s="156"/>
      <c r="Q129" s="117"/>
      <c r="R129" s="157"/>
      <c r="S129" s="158"/>
      <c r="T129" s="156"/>
      <c r="U129" s="117"/>
      <c r="V129" s="156"/>
      <c r="W129" s="117"/>
      <c r="X129" s="156"/>
      <c r="Y129" s="117"/>
      <c r="Z129" s="112"/>
      <c r="AA129" s="116"/>
      <c r="AB129" s="112"/>
      <c r="AC129" s="116"/>
      <c r="AD129" s="112"/>
      <c r="AE129" s="116"/>
      <c r="AF129" s="112"/>
      <c r="AG129" s="116"/>
      <c r="AH129" s="112"/>
      <c r="AI129" s="116"/>
      <c r="AJ129" s="112">
        <v>1.25</v>
      </c>
      <c r="AK129" s="116">
        <v>1.4</v>
      </c>
      <c r="AL129" s="112">
        <v>1.25</v>
      </c>
      <c r="AM129" s="116">
        <v>1.4</v>
      </c>
      <c r="AN129" s="112">
        <v>1.25</v>
      </c>
      <c r="AO129" s="116">
        <v>1.4</v>
      </c>
      <c r="AP129" s="112">
        <v>1.25</v>
      </c>
      <c r="AQ129" s="116">
        <v>1.4</v>
      </c>
      <c r="AR129" s="112">
        <v>1.25</v>
      </c>
      <c r="AS129" s="116">
        <v>1.4</v>
      </c>
      <c r="AT129" s="112">
        <v>1.25</v>
      </c>
      <c r="AU129" s="116">
        <v>1.4</v>
      </c>
      <c r="AV129" s="112">
        <v>1.25</v>
      </c>
      <c r="AW129" s="116">
        <v>1.4</v>
      </c>
      <c r="AX129" s="112">
        <v>1.25</v>
      </c>
      <c r="AY129" s="116">
        <v>1.4</v>
      </c>
      <c r="AZ129" s="112">
        <v>1.25</v>
      </c>
      <c r="BA129" s="116">
        <v>1.4</v>
      </c>
      <c r="BB129" s="112">
        <v>1.25</v>
      </c>
      <c r="BC129" s="116">
        <v>1.4</v>
      </c>
      <c r="BD129" s="112">
        <v>1.25</v>
      </c>
      <c r="BE129" s="116">
        <v>1.4</v>
      </c>
      <c r="BF129" s="112">
        <v>1.25</v>
      </c>
      <c r="BG129" s="116">
        <v>1.4</v>
      </c>
      <c r="BH129" s="112">
        <v>1.25</v>
      </c>
      <c r="BI129" s="116">
        <v>1.4</v>
      </c>
      <c r="BJ129" s="112">
        <v>1.25</v>
      </c>
      <c r="BK129" s="117">
        <v>1.4</v>
      </c>
      <c r="BL129" s="112">
        <v>1.25</v>
      </c>
      <c r="BM129" s="117">
        <v>1.43</v>
      </c>
      <c r="BN129" s="126">
        <f t="shared" si="3"/>
        <v>1.0350000000000001</v>
      </c>
      <c r="BO129" s="112">
        <v>1.25</v>
      </c>
      <c r="BP129" s="117">
        <v>1.43</v>
      </c>
      <c r="BQ129" s="126">
        <f>+BO129-(BP129-1)/2</f>
        <v>1.0350000000000001</v>
      </c>
      <c r="BR129" s="112">
        <v>1.25</v>
      </c>
      <c r="BS129" s="117">
        <v>1.46</v>
      </c>
      <c r="BT129" s="126">
        <f>+BR129-(BS129-1)/2</f>
        <v>1.02</v>
      </c>
      <c r="BU129" s="95"/>
    </row>
    <row r="130" spans="1:73" s="84" customFormat="1" collapsed="1" x14ac:dyDescent="0.25">
      <c r="A130" s="241"/>
      <c r="B130" s="242" t="s">
        <v>121</v>
      </c>
      <c r="C130" s="243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5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8"/>
      <c r="BO130" s="247"/>
      <c r="BP130" s="247"/>
      <c r="BQ130" s="248"/>
      <c r="BR130" s="247"/>
      <c r="BS130" s="247"/>
      <c r="BT130" s="248"/>
      <c r="BU130" s="95"/>
    </row>
    <row r="131" spans="1:73" s="84" customFormat="1" hidden="1" outlineLevel="1" x14ac:dyDescent="0.25">
      <c r="A131" s="102">
        <v>112</v>
      </c>
      <c r="B131" s="113" t="s">
        <v>122</v>
      </c>
      <c r="C131" s="114"/>
      <c r="D131" s="112">
        <v>1.5</v>
      </c>
      <c r="E131" s="115">
        <v>1</v>
      </c>
      <c r="F131" s="112">
        <v>1.5</v>
      </c>
      <c r="G131" s="116">
        <v>1</v>
      </c>
      <c r="H131" s="112">
        <v>1.5</v>
      </c>
      <c r="I131" s="116">
        <v>1</v>
      </c>
      <c r="J131" s="112">
        <v>1.5</v>
      </c>
      <c r="K131" s="116">
        <v>1</v>
      </c>
      <c r="L131" s="112">
        <v>1.5</v>
      </c>
      <c r="M131" s="116">
        <v>1</v>
      </c>
      <c r="N131" s="112">
        <v>1.4</v>
      </c>
      <c r="O131" s="116">
        <v>1</v>
      </c>
      <c r="P131" s="112">
        <v>1.4</v>
      </c>
      <c r="Q131" s="116">
        <v>1</v>
      </c>
      <c r="R131" s="128">
        <v>1.4</v>
      </c>
      <c r="S131" s="108">
        <v>1</v>
      </c>
      <c r="T131" s="112">
        <v>1.5</v>
      </c>
      <c r="U131" s="116">
        <v>1</v>
      </c>
      <c r="V131" s="112">
        <v>1.5</v>
      </c>
      <c r="W131" s="116">
        <v>1</v>
      </c>
      <c r="X131" s="112">
        <v>1.5</v>
      </c>
      <c r="Y131" s="116">
        <v>1</v>
      </c>
      <c r="Z131" s="112">
        <v>1.5</v>
      </c>
      <c r="AA131" s="116">
        <v>1</v>
      </c>
      <c r="AB131" s="112">
        <v>1.5</v>
      </c>
      <c r="AC131" s="116">
        <v>1</v>
      </c>
      <c r="AD131" s="112">
        <v>1.5</v>
      </c>
      <c r="AE131" s="116">
        <v>1</v>
      </c>
      <c r="AF131" s="112">
        <v>1.5</v>
      </c>
      <c r="AG131" s="116">
        <v>1</v>
      </c>
      <c r="AH131" s="112">
        <v>1.5</v>
      </c>
      <c r="AI131" s="116">
        <v>1</v>
      </c>
      <c r="AJ131" s="112">
        <v>1.5</v>
      </c>
      <c r="AK131" s="116">
        <v>1.1000000000000001</v>
      </c>
      <c r="AL131" s="112">
        <v>1.4</v>
      </c>
      <c r="AM131" s="116">
        <v>1.2</v>
      </c>
      <c r="AN131" s="112">
        <v>1.4</v>
      </c>
      <c r="AO131" s="116">
        <v>1.3</v>
      </c>
      <c r="AP131" s="112">
        <v>1.4</v>
      </c>
      <c r="AQ131" s="116">
        <v>1.3</v>
      </c>
      <c r="AR131" s="112">
        <v>1.4</v>
      </c>
      <c r="AS131" s="116">
        <v>1.3</v>
      </c>
      <c r="AT131" s="112">
        <v>1.4</v>
      </c>
      <c r="AU131" s="116">
        <v>1.3</v>
      </c>
      <c r="AV131" s="112">
        <v>1.4</v>
      </c>
      <c r="AW131" s="116">
        <v>1.3</v>
      </c>
      <c r="AX131" s="112">
        <v>1.4</v>
      </c>
      <c r="AY131" s="116">
        <v>1.3</v>
      </c>
      <c r="AZ131" s="112"/>
      <c r="BA131" s="116"/>
      <c r="BB131" s="112"/>
      <c r="BC131" s="116"/>
      <c r="BD131" s="112"/>
      <c r="BE131" s="116"/>
      <c r="BF131" s="112"/>
      <c r="BG131" s="116"/>
      <c r="BH131" s="112"/>
      <c r="BI131" s="116"/>
      <c r="BJ131" s="112"/>
      <c r="BK131" s="117"/>
      <c r="BL131" s="112"/>
      <c r="BM131" s="117"/>
      <c r="BN131" s="126"/>
      <c r="BO131" s="112"/>
      <c r="BP131" s="117"/>
      <c r="BQ131" s="126"/>
      <c r="BR131" s="112"/>
      <c r="BS131" s="117"/>
      <c r="BT131" s="126"/>
      <c r="BU131" s="95"/>
    </row>
    <row r="132" spans="1:73" s="84" customFormat="1" collapsed="1" x14ac:dyDescent="0.25">
      <c r="A132" s="102">
        <v>113</v>
      </c>
      <c r="B132" s="113" t="s">
        <v>123</v>
      </c>
      <c r="C132" s="114"/>
      <c r="D132" s="112">
        <v>1.3</v>
      </c>
      <c r="E132" s="115">
        <v>1.3</v>
      </c>
      <c r="F132" s="112">
        <v>1.3</v>
      </c>
      <c r="G132" s="116">
        <v>1.3</v>
      </c>
      <c r="H132" s="112">
        <v>1.3</v>
      </c>
      <c r="I132" s="116">
        <v>1.3</v>
      </c>
      <c r="J132" s="112">
        <v>1.3</v>
      </c>
      <c r="K132" s="116">
        <v>1.3</v>
      </c>
      <c r="L132" s="112">
        <v>1.3</v>
      </c>
      <c r="M132" s="116">
        <v>1.3</v>
      </c>
      <c r="N132" s="112">
        <v>1.3</v>
      </c>
      <c r="O132" s="116">
        <v>1.3</v>
      </c>
      <c r="P132" s="112">
        <v>1.3</v>
      </c>
      <c r="Q132" s="116">
        <v>1.3</v>
      </c>
      <c r="R132" s="128">
        <v>1.3</v>
      </c>
      <c r="S132" s="108">
        <v>1.35</v>
      </c>
      <c r="T132" s="112">
        <v>1.3</v>
      </c>
      <c r="U132" s="116">
        <v>1.35</v>
      </c>
      <c r="V132" s="112">
        <v>1.3</v>
      </c>
      <c r="W132" s="116">
        <v>1.35</v>
      </c>
      <c r="X132" s="112">
        <v>1.3</v>
      </c>
      <c r="Y132" s="116">
        <v>1.45</v>
      </c>
      <c r="Z132" s="112">
        <v>1.25</v>
      </c>
      <c r="AA132" s="116">
        <v>1.45</v>
      </c>
      <c r="AB132" s="112">
        <v>1.25</v>
      </c>
      <c r="AC132" s="116">
        <v>1.45</v>
      </c>
      <c r="AD132" s="112">
        <v>1.25</v>
      </c>
      <c r="AE132" s="116">
        <v>1.45</v>
      </c>
      <c r="AF132" s="112">
        <v>1.2</v>
      </c>
      <c r="AG132" s="116">
        <v>1.45</v>
      </c>
      <c r="AH132" s="112">
        <v>1.2</v>
      </c>
      <c r="AI132" s="116">
        <v>1.45</v>
      </c>
      <c r="AJ132" s="112">
        <v>1.2</v>
      </c>
      <c r="AK132" s="116">
        <v>1.45</v>
      </c>
      <c r="AL132" s="112">
        <v>1.2</v>
      </c>
      <c r="AM132" s="116">
        <v>1.45</v>
      </c>
      <c r="AN132" s="112">
        <v>1.2</v>
      </c>
      <c r="AO132" s="116">
        <v>1.45</v>
      </c>
      <c r="AP132" s="112">
        <v>1.2</v>
      </c>
      <c r="AQ132" s="116">
        <v>1.45</v>
      </c>
      <c r="AR132" s="112">
        <v>1.2</v>
      </c>
      <c r="AS132" s="116">
        <v>1.45</v>
      </c>
      <c r="AT132" s="112">
        <v>1.2</v>
      </c>
      <c r="AU132" s="116">
        <v>1.45</v>
      </c>
      <c r="AV132" s="112">
        <v>1.2</v>
      </c>
      <c r="AW132" s="116">
        <v>1.45</v>
      </c>
      <c r="AX132" s="112">
        <v>1.2</v>
      </c>
      <c r="AY132" s="116">
        <v>1.45</v>
      </c>
      <c r="AZ132" s="112">
        <v>1.2</v>
      </c>
      <c r="BA132" s="116">
        <v>1.45</v>
      </c>
      <c r="BB132" s="112">
        <v>1.2</v>
      </c>
      <c r="BC132" s="116">
        <v>1.45</v>
      </c>
      <c r="BD132" s="112">
        <v>1.3</v>
      </c>
      <c r="BE132" s="116">
        <v>1.55</v>
      </c>
      <c r="BF132" s="112">
        <v>1.3</v>
      </c>
      <c r="BG132" s="116">
        <v>1.55</v>
      </c>
      <c r="BH132" s="112">
        <v>1.3</v>
      </c>
      <c r="BI132" s="116">
        <v>1.55</v>
      </c>
      <c r="BJ132" s="112">
        <v>1.3</v>
      </c>
      <c r="BK132" s="117">
        <v>1.55</v>
      </c>
      <c r="BL132" s="112">
        <v>1.3</v>
      </c>
      <c r="BM132" s="117">
        <v>1.58</v>
      </c>
      <c r="BN132" s="126">
        <f t="shared" si="3"/>
        <v>1.01</v>
      </c>
      <c r="BO132" s="112">
        <v>1.3</v>
      </c>
      <c r="BP132" s="117">
        <v>1.58</v>
      </c>
      <c r="BQ132" s="126">
        <f>+BO132-(BP132-1)/2</f>
        <v>1.01</v>
      </c>
      <c r="BR132" s="112">
        <v>1.3</v>
      </c>
      <c r="BS132" s="117">
        <v>1.58</v>
      </c>
      <c r="BT132" s="126">
        <f>+BR132-(BS132-1)/2</f>
        <v>1.01</v>
      </c>
      <c r="BU132" s="95"/>
    </row>
    <row r="133" spans="1:73" s="84" customFormat="1" x14ac:dyDescent="0.25">
      <c r="A133" s="102">
        <v>114</v>
      </c>
      <c r="B133" s="113" t="s">
        <v>124</v>
      </c>
      <c r="C133" s="114"/>
      <c r="D133" s="112">
        <v>1.5</v>
      </c>
      <c r="E133" s="115">
        <v>1.1000000000000001</v>
      </c>
      <c r="F133" s="112">
        <v>1.5</v>
      </c>
      <c r="G133" s="116">
        <v>1.1000000000000001</v>
      </c>
      <c r="H133" s="112">
        <v>1.5</v>
      </c>
      <c r="I133" s="116">
        <v>1.1000000000000001</v>
      </c>
      <c r="J133" s="112">
        <v>1.5</v>
      </c>
      <c r="K133" s="116">
        <v>1.1000000000000001</v>
      </c>
      <c r="L133" s="112">
        <v>1.5</v>
      </c>
      <c r="M133" s="116">
        <v>1.1000000000000001</v>
      </c>
      <c r="N133" s="112">
        <v>1.5</v>
      </c>
      <c r="O133" s="116">
        <v>1.2</v>
      </c>
      <c r="P133" s="112">
        <v>1.5</v>
      </c>
      <c r="Q133" s="116">
        <v>1.2</v>
      </c>
      <c r="R133" s="128">
        <v>1.5</v>
      </c>
      <c r="S133" s="123">
        <v>1.25</v>
      </c>
      <c r="T133" s="112">
        <v>1.5</v>
      </c>
      <c r="U133" s="116">
        <v>1.25</v>
      </c>
      <c r="V133" s="112">
        <v>1.5</v>
      </c>
      <c r="W133" s="116">
        <v>1.25</v>
      </c>
      <c r="X133" s="112">
        <v>1.3</v>
      </c>
      <c r="Y133" s="116">
        <v>1.25</v>
      </c>
      <c r="Z133" s="112">
        <v>1.3</v>
      </c>
      <c r="AA133" s="116">
        <v>1.25</v>
      </c>
      <c r="AB133" s="112">
        <v>1.3</v>
      </c>
      <c r="AC133" s="116">
        <v>1.25</v>
      </c>
      <c r="AD133" s="112">
        <v>1.3</v>
      </c>
      <c r="AE133" s="116">
        <v>1.25</v>
      </c>
      <c r="AF133" s="112">
        <v>1.3</v>
      </c>
      <c r="AG133" s="116">
        <v>1.25</v>
      </c>
      <c r="AH133" s="112">
        <v>1.3</v>
      </c>
      <c r="AI133" s="116">
        <v>1.25</v>
      </c>
      <c r="AJ133" s="112">
        <v>1.3</v>
      </c>
      <c r="AK133" s="116">
        <v>1.25</v>
      </c>
      <c r="AL133" s="112">
        <v>1.3</v>
      </c>
      <c r="AM133" s="116">
        <v>1.25</v>
      </c>
      <c r="AN133" s="112">
        <v>1.3</v>
      </c>
      <c r="AO133" s="116">
        <v>1.25</v>
      </c>
      <c r="AP133" s="112">
        <v>1.3</v>
      </c>
      <c r="AQ133" s="116">
        <v>1.25</v>
      </c>
      <c r="AR133" s="112">
        <v>1.3</v>
      </c>
      <c r="AS133" s="116">
        <v>1.25</v>
      </c>
      <c r="AT133" s="112">
        <v>1.3</v>
      </c>
      <c r="AU133" s="116">
        <v>1.25</v>
      </c>
      <c r="AV133" s="112">
        <v>1.3</v>
      </c>
      <c r="AW133" s="116">
        <v>1.25</v>
      </c>
      <c r="AX133" s="112">
        <v>1.3</v>
      </c>
      <c r="AY133" s="116">
        <v>1.25</v>
      </c>
      <c r="AZ133" s="112">
        <v>1.3</v>
      </c>
      <c r="BA133" s="116">
        <v>1.25</v>
      </c>
      <c r="BB133" s="112">
        <v>1.3</v>
      </c>
      <c r="BC133" s="116">
        <v>1.25</v>
      </c>
      <c r="BD133" s="112">
        <v>1.25</v>
      </c>
      <c r="BE133" s="116">
        <v>1.35</v>
      </c>
      <c r="BF133" s="112">
        <v>1.25</v>
      </c>
      <c r="BG133" s="116">
        <v>1.35</v>
      </c>
      <c r="BH133" s="112">
        <v>1.25</v>
      </c>
      <c r="BI133" s="116">
        <v>1.35</v>
      </c>
      <c r="BJ133" s="112">
        <v>1.25</v>
      </c>
      <c r="BK133" s="117">
        <v>1.35</v>
      </c>
      <c r="BL133" s="112">
        <v>1.25</v>
      </c>
      <c r="BM133" s="117">
        <v>1.4</v>
      </c>
      <c r="BN133" s="126">
        <f t="shared" si="3"/>
        <v>1.05</v>
      </c>
      <c r="BO133" s="112">
        <v>1.25</v>
      </c>
      <c r="BP133" s="117">
        <v>1.4</v>
      </c>
      <c r="BQ133" s="126">
        <f>+BO133-(BP133-1)/2</f>
        <v>1.05</v>
      </c>
      <c r="BR133" s="112">
        <v>1.25</v>
      </c>
      <c r="BS133" s="117">
        <v>1.4</v>
      </c>
      <c r="BT133" s="126">
        <f>+BR133-(BS133-1)/2</f>
        <v>1.05</v>
      </c>
      <c r="BU133" s="95"/>
    </row>
    <row r="134" spans="1:73" s="84" customFormat="1" x14ac:dyDescent="0.25">
      <c r="A134" s="102">
        <v>115</v>
      </c>
      <c r="B134" s="113" t="s">
        <v>125</v>
      </c>
      <c r="C134" s="114"/>
      <c r="D134" s="112">
        <v>1.1499999999999999</v>
      </c>
      <c r="E134" s="115">
        <v>1.25</v>
      </c>
      <c r="F134" s="112">
        <v>1.1499999999999999</v>
      </c>
      <c r="G134" s="116">
        <v>1.3</v>
      </c>
      <c r="H134" s="112">
        <v>1.1499999999999999</v>
      </c>
      <c r="I134" s="116">
        <v>1.5</v>
      </c>
      <c r="J134" s="112">
        <v>1.1000000000000001</v>
      </c>
      <c r="K134" s="116">
        <v>1.5</v>
      </c>
      <c r="L134" s="112">
        <v>1.1000000000000001</v>
      </c>
      <c r="M134" s="116">
        <v>1.5</v>
      </c>
      <c r="N134" s="112">
        <v>1.1000000000000001</v>
      </c>
      <c r="O134" s="116">
        <v>1.5</v>
      </c>
      <c r="P134" s="112">
        <v>1.1000000000000001</v>
      </c>
      <c r="Q134" s="116">
        <v>1.5</v>
      </c>
      <c r="R134" s="128">
        <v>1.1000000000000001</v>
      </c>
      <c r="S134" s="123">
        <v>1.6</v>
      </c>
      <c r="T134" s="112">
        <v>1.1000000000000001</v>
      </c>
      <c r="U134" s="116">
        <v>1.6</v>
      </c>
      <c r="V134" s="112">
        <v>1.1000000000000001</v>
      </c>
      <c r="W134" s="116">
        <v>1.6</v>
      </c>
      <c r="X134" s="112">
        <v>1.1000000000000001</v>
      </c>
      <c r="Y134" s="116">
        <v>1.6</v>
      </c>
      <c r="Z134" s="112">
        <v>1.1000000000000001</v>
      </c>
      <c r="AA134" s="116">
        <v>1.6</v>
      </c>
      <c r="AB134" s="112">
        <v>1.1000000000000001</v>
      </c>
      <c r="AC134" s="116">
        <v>1.6</v>
      </c>
      <c r="AD134" s="112">
        <v>1</v>
      </c>
      <c r="AE134" s="116">
        <v>1.6</v>
      </c>
      <c r="AF134" s="112">
        <v>1</v>
      </c>
      <c r="AG134" s="116">
        <v>1.6</v>
      </c>
      <c r="AH134" s="112">
        <v>1</v>
      </c>
      <c r="AI134" s="116">
        <v>1.6</v>
      </c>
      <c r="AJ134" s="112">
        <v>1</v>
      </c>
      <c r="AK134" s="116">
        <v>1.7</v>
      </c>
      <c r="AL134" s="112">
        <v>1</v>
      </c>
      <c r="AM134" s="116">
        <v>1.7</v>
      </c>
      <c r="AN134" s="112">
        <v>1</v>
      </c>
      <c r="AO134" s="116">
        <v>1.7</v>
      </c>
      <c r="AP134" s="112">
        <v>1</v>
      </c>
      <c r="AQ134" s="116">
        <v>1.7</v>
      </c>
      <c r="AR134" s="112">
        <v>1</v>
      </c>
      <c r="AS134" s="116">
        <v>1.7</v>
      </c>
      <c r="AT134" s="112">
        <v>1</v>
      </c>
      <c r="AU134" s="116">
        <v>1.7</v>
      </c>
      <c r="AV134" s="112">
        <v>1</v>
      </c>
      <c r="AW134" s="116">
        <v>1.7</v>
      </c>
      <c r="AX134" s="112">
        <v>1</v>
      </c>
      <c r="AY134" s="116">
        <v>1.7</v>
      </c>
      <c r="AZ134" s="112">
        <v>1</v>
      </c>
      <c r="BA134" s="116">
        <v>1.7</v>
      </c>
      <c r="BB134" s="112">
        <v>1</v>
      </c>
      <c r="BC134" s="116">
        <v>1.7</v>
      </c>
      <c r="BD134" s="112">
        <v>1</v>
      </c>
      <c r="BE134" s="116">
        <v>1.7</v>
      </c>
      <c r="BF134" s="112">
        <v>1</v>
      </c>
      <c r="BG134" s="116">
        <v>1.7</v>
      </c>
      <c r="BH134" s="112">
        <v>1</v>
      </c>
      <c r="BI134" s="116">
        <v>1.7</v>
      </c>
      <c r="BJ134" s="112">
        <v>1</v>
      </c>
      <c r="BK134" s="117">
        <v>1.7</v>
      </c>
      <c r="BL134" s="112">
        <v>1</v>
      </c>
      <c r="BM134" s="117">
        <v>1.73</v>
      </c>
      <c r="BN134" s="126">
        <f t="shared" si="3"/>
        <v>0.63500000000000001</v>
      </c>
      <c r="BO134" s="112">
        <v>1</v>
      </c>
      <c r="BP134" s="117">
        <v>1.73</v>
      </c>
      <c r="BQ134" s="126">
        <f>+BO134-(BP134-1)/2</f>
        <v>0.63500000000000001</v>
      </c>
      <c r="BR134" s="112">
        <v>1</v>
      </c>
      <c r="BS134" s="117">
        <v>1.76</v>
      </c>
      <c r="BT134" s="126">
        <f>+BR134-(BS134-1)/2</f>
        <v>0.62</v>
      </c>
      <c r="BU134" s="95"/>
    </row>
    <row r="135" spans="1:73" s="84" customFormat="1" ht="13.15" hidden="1" customHeight="1" outlineLevel="1" x14ac:dyDescent="0.25">
      <c r="A135" s="102">
        <v>116</v>
      </c>
      <c r="B135" s="113" t="s">
        <v>126</v>
      </c>
      <c r="C135" s="114"/>
      <c r="D135" s="112">
        <v>1.5</v>
      </c>
      <c r="E135" s="115">
        <v>1.25</v>
      </c>
      <c r="F135" s="112">
        <v>1.5</v>
      </c>
      <c r="G135" s="116">
        <v>1.25</v>
      </c>
      <c r="H135" s="112">
        <v>1.5</v>
      </c>
      <c r="I135" s="116">
        <v>1.25</v>
      </c>
      <c r="J135" s="112">
        <v>1.5</v>
      </c>
      <c r="K135" s="116">
        <v>1.25</v>
      </c>
      <c r="L135" s="112">
        <v>1.5</v>
      </c>
      <c r="M135" s="116">
        <v>1.25</v>
      </c>
      <c r="N135" s="112">
        <v>1.5</v>
      </c>
      <c r="O135" s="116">
        <v>1.25</v>
      </c>
      <c r="P135" s="112">
        <v>1.5</v>
      </c>
      <c r="Q135" s="116">
        <v>1.25</v>
      </c>
      <c r="R135" s="128">
        <v>1.5</v>
      </c>
      <c r="S135" s="123">
        <v>1.35</v>
      </c>
      <c r="T135" s="112">
        <v>1.5</v>
      </c>
      <c r="U135" s="116">
        <v>1.35</v>
      </c>
      <c r="V135" s="112">
        <v>1.5</v>
      </c>
      <c r="W135" s="116">
        <v>1.35</v>
      </c>
      <c r="X135" s="112">
        <v>1.5</v>
      </c>
      <c r="Y135" s="116">
        <v>1.35</v>
      </c>
      <c r="Z135" s="112">
        <v>1.5</v>
      </c>
      <c r="AA135" s="116">
        <v>1.35</v>
      </c>
      <c r="AB135" s="112">
        <v>1.5</v>
      </c>
      <c r="AC135" s="116">
        <v>1.35</v>
      </c>
      <c r="AD135" s="112">
        <v>1.5</v>
      </c>
      <c r="AE135" s="116">
        <v>1.35</v>
      </c>
      <c r="AF135" s="112">
        <v>1.5</v>
      </c>
      <c r="AG135" s="116">
        <v>1.35</v>
      </c>
      <c r="AH135" s="112">
        <v>1.5</v>
      </c>
      <c r="AI135" s="116">
        <v>1.35</v>
      </c>
      <c r="AJ135" s="112">
        <v>1.35</v>
      </c>
      <c r="AK135" s="116">
        <v>1.4</v>
      </c>
      <c r="AL135" s="112">
        <v>1.35</v>
      </c>
      <c r="AM135" s="116">
        <v>1.4</v>
      </c>
      <c r="AN135" s="112"/>
      <c r="AO135" s="116"/>
      <c r="AP135" s="112"/>
      <c r="AQ135" s="116"/>
      <c r="AR135" s="112"/>
      <c r="AS135" s="116"/>
      <c r="AT135" s="112"/>
      <c r="AU135" s="116"/>
      <c r="AV135" s="112"/>
      <c r="AW135" s="116"/>
      <c r="AX135" s="112"/>
      <c r="AY135" s="116"/>
      <c r="AZ135" s="112"/>
      <c r="BA135" s="116"/>
      <c r="BB135" s="112"/>
      <c r="BC135" s="116"/>
      <c r="BD135" s="112"/>
      <c r="BE135" s="116"/>
      <c r="BF135" s="112"/>
      <c r="BG135" s="116"/>
      <c r="BH135" s="112"/>
      <c r="BI135" s="116"/>
      <c r="BJ135" s="112"/>
      <c r="BK135" s="117"/>
      <c r="BL135" s="112"/>
      <c r="BM135" s="117"/>
      <c r="BN135" s="126"/>
      <c r="BO135" s="112"/>
      <c r="BP135" s="117"/>
      <c r="BQ135" s="126"/>
      <c r="BR135" s="112"/>
      <c r="BS135" s="117"/>
      <c r="BT135" s="126"/>
      <c r="BU135" s="95"/>
    </row>
    <row r="136" spans="1:73" s="84" customFormat="1" ht="13.15" hidden="1" customHeight="1" outlineLevel="1" x14ac:dyDescent="0.25">
      <c r="A136" s="102">
        <v>117</v>
      </c>
      <c r="B136" s="113" t="s">
        <v>127</v>
      </c>
      <c r="C136" s="114"/>
      <c r="D136" s="112">
        <v>1.5</v>
      </c>
      <c r="E136" s="115">
        <v>1.1499999999999999</v>
      </c>
      <c r="F136" s="112">
        <v>1.5</v>
      </c>
      <c r="G136" s="116">
        <v>1.1499999999999999</v>
      </c>
      <c r="H136" s="112">
        <v>1.5</v>
      </c>
      <c r="I136" s="116">
        <v>1.1499999999999999</v>
      </c>
      <c r="J136" s="112">
        <v>1.5</v>
      </c>
      <c r="K136" s="116">
        <v>1.1499999999999999</v>
      </c>
      <c r="L136" s="112">
        <v>1.5</v>
      </c>
      <c r="M136" s="116">
        <v>1.1499999999999999</v>
      </c>
      <c r="N136" s="112">
        <v>1.5</v>
      </c>
      <c r="O136" s="116">
        <v>1.1499999999999999</v>
      </c>
      <c r="P136" s="112">
        <v>1.5</v>
      </c>
      <c r="Q136" s="116">
        <v>1.1499999999999999</v>
      </c>
      <c r="R136" s="128">
        <v>1.5</v>
      </c>
      <c r="S136" s="123">
        <v>1.25</v>
      </c>
      <c r="T136" s="112">
        <v>1.5</v>
      </c>
      <c r="U136" s="116">
        <v>1.25</v>
      </c>
      <c r="V136" s="112">
        <v>1.5</v>
      </c>
      <c r="W136" s="116">
        <v>1.25</v>
      </c>
      <c r="X136" s="112">
        <v>1.5</v>
      </c>
      <c r="Y136" s="116">
        <v>1.25</v>
      </c>
      <c r="Z136" s="112">
        <v>1.5</v>
      </c>
      <c r="AA136" s="116">
        <v>1.25</v>
      </c>
      <c r="AB136" s="112">
        <v>1.5</v>
      </c>
      <c r="AC136" s="116">
        <v>1.25</v>
      </c>
      <c r="AD136" s="112">
        <v>1.5</v>
      </c>
      <c r="AE136" s="116">
        <v>1.25</v>
      </c>
      <c r="AF136" s="112">
        <v>1.5</v>
      </c>
      <c r="AG136" s="116">
        <v>1.25</v>
      </c>
      <c r="AH136" s="112">
        <v>1.5</v>
      </c>
      <c r="AI136" s="116">
        <v>1.25</v>
      </c>
      <c r="AJ136" s="112">
        <v>1.5</v>
      </c>
      <c r="AK136" s="116">
        <v>1.35</v>
      </c>
      <c r="AL136" s="112">
        <v>1.35</v>
      </c>
      <c r="AM136" s="116">
        <v>1.4</v>
      </c>
      <c r="AN136" s="112"/>
      <c r="AO136" s="116"/>
      <c r="AP136" s="112"/>
      <c r="AQ136" s="116"/>
      <c r="AR136" s="112"/>
      <c r="AS136" s="116"/>
      <c r="AT136" s="112"/>
      <c r="AU136" s="116"/>
      <c r="AV136" s="112"/>
      <c r="AW136" s="116"/>
      <c r="AX136" s="112"/>
      <c r="AY136" s="116"/>
      <c r="AZ136" s="112"/>
      <c r="BA136" s="116"/>
      <c r="BB136" s="112"/>
      <c r="BC136" s="116"/>
      <c r="BD136" s="112"/>
      <c r="BE136" s="116"/>
      <c r="BF136" s="112"/>
      <c r="BG136" s="116"/>
      <c r="BH136" s="112"/>
      <c r="BI136" s="116"/>
      <c r="BJ136" s="112"/>
      <c r="BK136" s="117"/>
      <c r="BL136" s="112"/>
      <c r="BM136" s="117"/>
      <c r="BN136" s="126"/>
      <c r="BO136" s="112"/>
      <c r="BP136" s="117"/>
      <c r="BQ136" s="126"/>
      <c r="BR136" s="112"/>
      <c r="BS136" s="117"/>
      <c r="BT136" s="126"/>
      <c r="BU136" s="95"/>
    </row>
    <row r="137" spans="1:73" s="84" customFormat="1" collapsed="1" x14ac:dyDescent="0.25">
      <c r="A137" s="102">
        <v>117</v>
      </c>
      <c r="B137" s="113" t="s">
        <v>128</v>
      </c>
      <c r="C137" s="114"/>
      <c r="D137" s="112"/>
      <c r="E137" s="115"/>
      <c r="F137" s="112"/>
      <c r="G137" s="116"/>
      <c r="H137" s="112"/>
      <c r="I137" s="116"/>
      <c r="J137" s="112"/>
      <c r="K137" s="116"/>
      <c r="L137" s="112"/>
      <c r="M137" s="116"/>
      <c r="N137" s="112"/>
      <c r="O137" s="116"/>
      <c r="P137" s="112"/>
      <c r="Q137" s="116"/>
      <c r="R137" s="128"/>
      <c r="S137" s="123"/>
      <c r="T137" s="112"/>
      <c r="U137" s="116"/>
      <c r="V137" s="112"/>
      <c r="W137" s="116"/>
      <c r="X137" s="112"/>
      <c r="Y137" s="116"/>
      <c r="Z137" s="112"/>
      <c r="AA137" s="116"/>
      <c r="AB137" s="112"/>
      <c r="AC137" s="116"/>
      <c r="AD137" s="112"/>
      <c r="AE137" s="116"/>
      <c r="AF137" s="112"/>
      <c r="AG137" s="116"/>
      <c r="AH137" s="112"/>
      <c r="AI137" s="116"/>
      <c r="AJ137" s="112"/>
      <c r="AK137" s="116"/>
      <c r="AL137" s="112"/>
      <c r="AM137" s="116"/>
      <c r="AN137" s="112">
        <v>1.35</v>
      </c>
      <c r="AO137" s="116">
        <v>1.4</v>
      </c>
      <c r="AP137" s="112">
        <v>1.35</v>
      </c>
      <c r="AQ137" s="116">
        <v>1.4</v>
      </c>
      <c r="AR137" s="112">
        <v>1.35</v>
      </c>
      <c r="AS137" s="116">
        <v>1.4</v>
      </c>
      <c r="AT137" s="112">
        <v>1.35</v>
      </c>
      <c r="AU137" s="116">
        <v>1.4</v>
      </c>
      <c r="AV137" s="112">
        <v>1.35</v>
      </c>
      <c r="AW137" s="116">
        <v>1.4</v>
      </c>
      <c r="AX137" s="112">
        <v>1.35</v>
      </c>
      <c r="AY137" s="116">
        <v>1.4</v>
      </c>
      <c r="AZ137" s="112">
        <v>1.35</v>
      </c>
      <c r="BA137" s="116">
        <v>1.4</v>
      </c>
      <c r="BB137" s="112">
        <v>1.35</v>
      </c>
      <c r="BC137" s="116">
        <v>1.4</v>
      </c>
      <c r="BD137" s="112">
        <v>1.35</v>
      </c>
      <c r="BE137" s="116">
        <v>1.4</v>
      </c>
      <c r="BF137" s="112">
        <v>1.35</v>
      </c>
      <c r="BG137" s="116">
        <v>1.4</v>
      </c>
      <c r="BH137" s="112">
        <v>1.35</v>
      </c>
      <c r="BI137" s="116">
        <v>1.4</v>
      </c>
      <c r="BJ137" s="112">
        <v>1.35</v>
      </c>
      <c r="BK137" s="117">
        <v>1.4</v>
      </c>
      <c r="BL137" s="112">
        <v>1.35</v>
      </c>
      <c r="BM137" s="117">
        <v>1.45</v>
      </c>
      <c r="BN137" s="126">
        <f t="shared" ref="BN137:BN193" si="6">+BL137-(BM137-1)/2</f>
        <v>1.125</v>
      </c>
      <c r="BO137" s="112">
        <v>1.35</v>
      </c>
      <c r="BP137" s="117">
        <v>1.45</v>
      </c>
      <c r="BQ137" s="126">
        <f>+BO137-(BP137-1)/2</f>
        <v>1.125</v>
      </c>
      <c r="BR137" s="112">
        <v>1.35</v>
      </c>
      <c r="BS137" s="117">
        <v>1.48</v>
      </c>
      <c r="BT137" s="126">
        <f>+BR137-(BS137-1)/2</f>
        <v>1.1100000000000001</v>
      </c>
      <c r="BU137" s="95"/>
    </row>
    <row r="138" spans="1:73" s="84" customFormat="1" x14ac:dyDescent="0.25">
      <c r="A138" s="102">
        <v>118</v>
      </c>
      <c r="B138" s="113" t="s">
        <v>129</v>
      </c>
      <c r="C138" s="114"/>
      <c r="D138" s="112">
        <v>1.4</v>
      </c>
      <c r="E138" s="115">
        <v>1.2</v>
      </c>
      <c r="F138" s="112">
        <v>1.4</v>
      </c>
      <c r="G138" s="116">
        <v>1.2</v>
      </c>
      <c r="H138" s="112">
        <v>1.4</v>
      </c>
      <c r="I138" s="116">
        <v>1.2</v>
      </c>
      <c r="J138" s="112">
        <v>1.4</v>
      </c>
      <c r="K138" s="116">
        <v>1.2</v>
      </c>
      <c r="L138" s="112">
        <v>1.4</v>
      </c>
      <c r="M138" s="116">
        <v>1.2</v>
      </c>
      <c r="N138" s="112">
        <v>1.4</v>
      </c>
      <c r="O138" s="116">
        <v>1.2</v>
      </c>
      <c r="P138" s="112">
        <v>1.4</v>
      </c>
      <c r="Q138" s="116">
        <v>1.2</v>
      </c>
      <c r="R138" s="128">
        <v>1.4</v>
      </c>
      <c r="S138" s="123">
        <v>1.3</v>
      </c>
      <c r="T138" s="112">
        <v>1.4</v>
      </c>
      <c r="U138" s="116">
        <v>1.3</v>
      </c>
      <c r="V138" s="112">
        <v>1.4</v>
      </c>
      <c r="W138" s="116">
        <v>1.3</v>
      </c>
      <c r="X138" s="112">
        <v>1.4</v>
      </c>
      <c r="Y138" s="116">
        <v>1.3</v>
      </c>
      <c r="Z138" s="112">
        <v>1.4</v>
      </c>
      <c r="AA138" s="116">
        <v>1.3</v>
      </c>
      <c r="AB138" s="112">
        <v>1.4</v>
      </c>
      <c r="AC138" s="116">
        <v>1.3</v>
      </c>
      <c r="AD138" s="112">
        <v>1.4</v>
      </c>
      <c r="AE138" s="116">
        <v>1.3</v>
      </c>
      <c r="AF138" s="112">
        <v>1.4</v>
      </c>
      <c r="AG138" s="116">
        <v>1.3</v>
      </c>
      <c r="AH138" s="112">
        <v>1.4</v>
      </c>
      <c r="AI138" s="116">
        <v>1.3</v>
      </c>
      <c r="AJ138" s="112">
        <v>1.4</v>
      </c>
      <c r="AK138" s="116">
        <v>1.4</v>
      </c>
      <c r="AL138" s="112">
        <v>1.4</v>
      </c>
      <c r="AM138" s="116">
        <v>1.4</v>
      </c>
      <c r="AN138" s="112">
        <v>1.4</v>
      </c>
      <c r="AO138" s="116">
        <v>1.4</v>
      </c>
      <c r="AP138" s="112">
        <v>1.4</v>
      </c>
      <c r="AQ138" s="116">
        <v>1.4</v>
      </c>
      <c r="AR138" s="112">
        <v>1.4</v>
      </c>
      <c r="AS138" s="116">
        <v>1.4</v>
      </c>
      <c r="AT138" s="112">
        <v>1.4</v>
      </c>
      <c r="AU138" s="116">
        <v>1.4</v>
      </c>
      <c r="AV138" s="112">
        <v>1.4</v>
      </c>
      <c r="AW138" s="116">
        <v>1.4</v>
      </c>
      <c r="AX138" s="112">
        <v>1.4</v>
      </c>
      <c r="AY138" s="116">
        <v>1.4</v>
      </c>
      <c r="AZ138" s="112">
        <v>1.4</v>
      </c>
      <c r="BA138" s="116">
        <v>1.4</v>
      </c>
      <c r="BB138" s="112">
        <v>1.4</v>
      </c>
      <c r="BC138" s="116">
        <v>1.4</v>
      </c>
      <c r="BD138" s="112">
        <v>1.4</v>
      </c>
      <c r="BE138" s="116">
        <v>1.4</v>
      </c>
      <c r="BF138" s="112">
        <v>1.4</v>
      </c>
      <c r="BG138" s="116">
        <v>1.4</v>
      </c>
      <c r="BH138" s="112">
        <v>1.4</v>
      </c>
      <c r="BI138" s="116">
        <v>1.4</v>
      </c>
      <c r="BJ138" s="112">
        <v>1.4</v>
      </c>
      <c r="BK138" s="117">
        <v>1.4</v>
      </c>
      <c r="BL138" s="112">
        <v>1.35</v>
      </c>
      <c r="BM138" s="117">
        <v>1.45</v>
      </c>
      <c r="BN138" s="126">
        <f t="shared" si="6"/>
        <v>1.125</v>
      </c>
      <c r="BO138" s="112">
        <v>1.35</v>
      </c>
      <c r="BP138" s="117">
        <v>1.45</v>
      </c>
      <c r="BQ138" s="126">
        <f>+BO138-(BP138-1)/2</f>
        <v>1.125</v>
      </c>
      <c r="BR138" s="112">
        <v>1.35</v>
      </c>
      <c r="BS138" s="117">
        <v>1.5</v>
      </c>
      <c r="BT138" s="126">
        <f>+BR138-(BS138-1)/2</f>
        <v>1.1000000000000001</v>
      </c>
      <c r="BU138" s="95"/>
    </row>
    <row r="139" spans="1:73" s="84" customFormat="1" ht="13.15" hidden="1" customHeight="1" outlineLevel="1" x14ac:dyDescent="0.25">
      <c r="A139" s="102">
        <v>119</v>
      </c>
      <c r="B139" s="113" t="s">
        <v>130</v>
      </c>
      <c r="C139" s="114"/>
      <c r="D139" s="112">
        <v>1.5</v>
      </c>
      <c r="E139" s="115">
        <v>1.1499999999999999</v>
      </c>
      <c r="F139" s="112">
        <v>1.5</v>
      </c>
      <c r="G139" s="116">
        <v>1.1499999999999999</v>
      </c>
      <c r="H139" s="112">
        <v>1.5</v>
      </c>
      <c r="I139" s="116">
        <v>1.1499999999999999</v>
      </c>
      <c r="J139" s="112">
        <v>1.5</v>
      </c>
      <c r="K139" s="116">
        <v>1.1499999999999999</v>
      </c>
      <c r="L139" s="112">
        <v>1.5</v>
      </c>
      <c r="M139" s="116">
        <v>1.1499999999999999</v>
      </c>
      <c r="N139" s="112">
        <v>1.5</v>
      </c>
      <c r="O139" s="116">
        <v>1.1499999999999999</v>
      </c>
      <c r="P139" s="112">
        <v>1.5</v>
      </c>
      <c r="Q139" s="116">
        <v>1.2</v>
      </c>
      <c r="R139" s="128">
        <v>1.5</v>
      </c>
      <c r="S139" s="123">
        <v>1.25</v>
      </c>
      <c r="T139" s="112">
        <v>1.5</v>
      </c>
      <c r="U139" s="116">
        <v>1.25</v>
      </c>
      <c r="V139" s="112">
        <v>1.5</v>
      </c>
      <c r="W139" s="116">
        <v>1.25</v>
      </c>
      <c r="X139" s="112">
        <v>1.5</v>
      </c>
      <c r="Y139" s="116">
        <v>1.4</v>
      </c>
      <c r="Z139" s="112">
        <v>1.5</v>
      </c>
      <c r="AA139" s="116">
        <v>1.4</v>
      </c>
      <c r="AB139" s="112">
        <v>1.5</v>
      </c>
      <c r="AC139" s="116">
        <v>1.4</v>
      </c>
      <c r="AD139" s="112">
        <v>1.25</v>
      </c>
      <c r="AE139" s="116">
        <v>1.4</v>
      </c>
      <c r="AF139" s="112">
        <v>1.25</v>
      </c>
      <c r="AG139" s="116">
        <v>1.4</v>
      </c>
      <c r="AH139" s="112">
        <v>1.25</v>
      </c>
      <c r="AI139" s="116">
        <v>1.4</v>
      </c>
      <c r="AJ139" s="112">
        <v>1.25</v>
      </c>
      <c r="AK139" s="116">
        <v>1.4</v>
      </c>
      <c r="AL139" s="112">
        <v>1.25</v>
      </c>
      <c r="AM139" s="116">
        <v>1.4</v>
      </c>
      <c r="AN139" s="112"/>
      <c r="AO139" s="116"/>
      <c r="AP139" s="112"/>
      <c r="AQ139" s="116"/>
      <c r="AR139" s="112"/>
      <c r="AS139" s="116"/>
      <c r="AT139" s="112"/>
      <c r="AU139" s="116"/>
      <c r="AV139" s="112"/>
      <c r="AW139" s="116"/>
      <c r="AX139" s="112"/>
      <c r="AY139" s="116"/>
      <c r="AZ139" s="112"/>
      <c r="BA139" s="116"/>
      <c r="BB139" s="112"/>
      <c r="BC139" s="116"/>
      <c r="BD139" s="112"/>
      <c r="BE139" s="116"/>
      <c r="BF139" s="112"/>
      <c r="BG139" s="116"/>
      <c r="BH139" s="112"/>
      <c r="BI139" s="116"/>
      <c r="BJ139" s="112"/>
      <c r="BK139" s="117"/>
      <c r="BL139" s="112"/>
      <c r="BM139" s="117"/>
      <c r="BN139" s="126"/>
      <c r="BO139" s="112"/>
      <c r="BP139" s="117"/>
      <c r="BQ139" s="126"/>
      <c r="BR139" s="112"/>
      <c r="BS139" s="117"/>
      <c r="BT139" s="126"/>
      <c r="BU139" s="95"/>
    </row>
    <row r="140" spans="1:73" s="84" customFormat="1" collapsed="1" x14ac:dyDescent="0.25">
      <c r="A140" s="102">
        <v>120</v>
      </c>
      <c r="B140" s="113" t="s">
        <v>131</v>
      </c>
      <c r="C140" s="114"/>
      <c r="D140" s="112">
        <v>1.4</v>
      </c>
      <c r="E140" s="115">
        <v>1.2</v>
      </c>
      <c r="F140" s="112">
        <v>1.4</v>
      </c>
      <c r="G140" s="116">
        <v>1.2</v>
      </c>
      <c r="H140" s="112">
        <v>1.4</v>
      </c>
      <c r="I140" s="116">
        <v>1.2</v>
      </c>
      <c r="J140" s="112">
        <v>1.4</v>
      </c>
      <c r="K140" s="116">
        <v>1.2</v>
      </c>
      <c r="L140" s="112">
        <v>1.4</v>
      </c>
      <c r="M140" s="116">
        <v>1.2</v>
      </c>
      <c r="N140" s="112">
        <v>1.4</v>
      </c>
      <c r="O140" s="116">
        <v>1.2</v>
      </c>
      <c r="P140" s="112">
        <v>1.4</v>
      </c>
      <c r="Q140" s="116">
        <v>1.2</v>
      </c>
      <c r="R140" s="128">
        <v>1.4</v>
      </c>
      <c r="S140" s="108">
        <v>1.2</v>
      </c>
      <c r="T140" s="112">
        <v>1.4</v>
      </c>
      <c r="U140" s="116">
        <v>1.2</v>
      </c>
      <c r="V140" s="112">
        <v>1.4</v>
      </c>
      <c r="W140" s="116">
        <v>1.2</v>
      </c>
      <c r="X140" s="112">
        <v>1.4</v>
      </c>
      <c r="Y140" s="116">
        <v>1.2</v>
      </c>
      <c r="Z140" s="112">
        <v>1.4</v>
      </c>
      <c r="AA140" s="116">
        <v>1.2</v>
      </c>
      <c r="AB140" s="112">
        <v>1.3</v>
      </c>
      <c r="AC140" s="116">
        <v>1.2</v>
      </c>
      <c r="AD140" s="112">
        <v>1.3</v>
      </c>
      <c r="AE140" s="116">
        <v>1.3</v>
      </c>
      <c r="AF140" s="112">
        <v>1.3</v>
      </c>
      <c r="AG140" s="116">
        <v>1.3</v>
      </c>
      <c r="AH140" s="112">
        <v>1.3</v>
      </c>
      <c r="AI140" s="116">
        <v>1.3</v>
      </c>
      <c r="AJ140" s="112">
        <v>1.3</v>
      </c>
      <c r="AK140" s="116">
        <v>1.5</v>
      </c>
      <c r="AL140" s="112">
        <v>1.3</v>
      </c>
      <c r="AM140" s="116">
        <v>1.5</v>
      </c>
      <c r="AN140" s="112">
        <v>1.3</v>
      </c>
      <c r="AO140" s="116">
        <v>1.6</v>
      </c>
      <c r="AP140" s="112">
        <v>1.3</v>
      </c>
      <c r="AQ140" s="116">
        <v>1.6</v>
      </c>
      <c r="AR140" s="112">
        <v>1.3</v>
      </c>
      <c r="AS140" s="116">
        <v>1.6</v>
      </c>
      <c r="AT140" s="112">
        <v>1.3</v>
      </c>
      <c r="AU140" s="116">
        <v>1.6</v>
      </c>
      <c r="AV140" s="112">
        <v>1.3</v>
      </c>
      <c r="AW140" s="116">
        <v>1.6</v>
      </c>
      <c r="AX140" s="112">
        <v>1.3</v>
      </c>
      <c r="AY140" s="116">
        <v>1.6</v>
      </c>
      <c r="AZ140" s="112">
        <v>1.3</v>
      </c>
      <c r="BA140" s="116">
        <v>1.6</v>
      </c>
      <c r="BB140" s="112">
        <v>1.3</v>
      </c>
      <c r="BC140" s="116">
        <v>1.6</v>
      </c>
      <c r="BD140" s="112">
        <v>1.3</v>
      </c>
      <c r="BE140" s="116">
        <v>1.6</v>
      </c>
      <c r="BF140" s="112">
        <v>1.3</v>
      </c>
      <c r="BG140" s="116">
        <v>1.6</v>
      </c>
      <c r="BH140" s="112">
        <v>1.3</v>
      </c>
      <c r="BI140" s="116">
        <v>1.6</v>
      </c>
      <c r="BJ140" s="112">
        <v>1.3</v>
      </c>
      <c r="BK140" s="117">
        <v>1.6</v>
      </c>
      <c r="BL140" s="112">
        <v>1.3</v>
      </c>
      <c r="BM140" s="117">
        <v>1.63</v>
      </c>
      <c r="BN140" s="126">
        <f t="shared" si="6"/>
        <v>0.9850000000000001</v>
      </c>
      <c r="BO140" s="112">
        <v>1.3</v>
      </c>
      <c r="BP140" s="117">
        <v>1.63</v>
      </c>
      <c r="BQ140" s="126">
        <f>+BO140-(BP140-1)/2</f>
        <v>0.9850000000000001</v>
      </c>
      <c r="BR140" s="112">
        <v>1.3</v>
      </c>
      <c r="BS140" s="117">
        <v>1.66</v>
      </c>
      <c r="BT140" s="126">
        <f>+BR140-(BS140-1)/2</f>
        <v>0.97000000000000008</v>
      </c>
      <c r="BU140" s="95"/>
    </row>
    <row r="141" spans="1:73" s="84" customFormat="1" collapsed="1" x14ac:dyDescent="0.25">
      <c r="A141" s="241"/>
      <c r="B141" s="242" t="s">
        <v>132</v>
      </c>
      <c r="C141" s="243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5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J141" s="246"/>
      <c r="AK141" s="246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8"/>
      <c r="BO141" s="247"/>
      <c r="BP141" s="247"/>
      <c r="BQ141" s="248"/>
      <c r="BR141" s="247"/>
      <c r="BS141" s="247"/>
      <c r="BT141" s="248"/>
      <c r="BU141" s="95"/>
    </row>
    <row r="142" spans="1:73" s="84" customFormat="1" x14ac:dyDescent="0.25">
      <c r="A142" s="102">
        <v>121</v>
      </c>
      <c r="B142" s="113" t="s">
        <v>133</v>
      </c>
      <c r="C142" s="114"/>
      <c r="D142" s="112">
        <v>1.3</v>
      </c>
      <c r="E142" s="115">
        <v>1.1499999999999999</v>
      </c>
      <c r="F142" s="112">
        <v>1.3</v>
      </c>
      <c r="G142" s="116">
        <v>1.1499999999999999</v>
      </c>
      <c r="H142" s="112">
        <v>1.3</v>
      </c>
      <c r="I142" s="116">
        <v>1.1499999999999999</v>
      </c>
      <c r="J142" s="112">
        <v>1.3</v>
      </c>
      <c r="K142" s="116">
        <v>1.1499999999999999</v>
      </c>
      <c r="L142" s="112">
        <v>1.3</v>
      </c>
      <c r="M142" s="116">
        <v>1.1499999999999999</v>
      </c>
      <c r="N142" s="112">
        <v>1.3</v>
      </c>
      <c r="O142" s="116">
        <v>1.1499999999999999</v>
      </c>
      <c r="P142" s="112">
        <v>1.3</v>
      </c>
      <c r="Q142" s="116">
        <v>1.1499999999999999</v>
      </c>
      <c r="R142" s="128">
        <v>1.3</v>
      </c>
      <c r="S142" s="108">
        <v>1.1499999999999999</v>
      </c>
      <c r="T142" s="112">
        <v>1.3</v>
      </c>
      <c r="U142" s="116">
        <v>1.1499999999999999</v>
      </c>
      <c r="V142" s="112">
        <v>1.3</v>
      </c>
      <c r="W142" s="116">
        <v>1.1499999999999999</v>
      </c>
      <c r="X142" s="112">
        <v>1.3</v>
      </c>
      <c r="Y142" s="116">
        <v>1.1499999999999999</v>
      </c>
      <c r="Z142" s="112">
        <v>1.3</v>
      </c>
      <c r="AA142" s="116">
        <v>1.1499999999999999</v>
      </c>
      <c r="AB142" s="112">
        <v>1.3</v>
      </c>
      <c r="AC142" s="116">
        <v>1.1499999999999999</v>
      </c>
      <c r="AD142" s="112">
        <v>1.3</v>
      </c>
      <c r="AE142" s="116">
        <v>1.1499999999999999</v>
      </c>
      <c r="AF142" s="112">
        <v>1.25</v>
      </c>
      <c r="AG142" s="116">
        <v>1.3</v>
      </c>
      <c r="AH142" s="112">
        <v>1.25</v>
      </c>
      <c r="AI142" s="116">
        <v>1.3</v>
      </c>
      <c r="AJ142" s="112">
        <v>1.25</v>
      </c>
      <c r="AK142" s="116">
        <v>1.4</v>
      </c>
      <c r="AL142" s="112">
        <v>1.25</v>
      </c>
      <c r="AM142" s="116">
        <v>1.4</v>
      </c>
      <c r="AN142" s="112">
        <v>1.25</v>
      </c>
      <c r="AO142" s="116">
        <v>1.4</v>
      </c>
      <c r="AP142" s="112">
        <v>1.25</v>
      </c>
      <c r="AQ142" s="116">
        <v>1.4</v>
      </c>
      <c r="AR142" s="112">
        <v>1.25</v>
      </c>
      <c r="AS142" s="116">
        <v>1.4</v>
      </c>
      <c r="AT142" s="112">
        <v>1.25</v>
      </c>
      <c r="AU142" s="116">
        <v>1.4</v>
      </c>
      <c r="AV142" s="112">
        <v>1.25</v>
      </c>
      <c r="AW142" s="116">
        <v>1.4</v>
      </c>
      <c r="AX142" s="112">
        <v>1.25</v>
      </c>
      <c r="AY142" s="116">
        <v>1.4</v>
      </c>
      <c r="AZ142" s="112">
        <v>1.25</v>
      </c>
      <c r="BA142" s="116">
        <v>1.4</v>
      </c>
      <c r="BB142" s="112">
        <v>1.25</v>
      </c>
      <c r="BC142" s="116">
        <v>1.4</v>
      </c>
      <c r="BD142" s="112">
        <v>1.25</v>
      </c>
      <c r="BE142" s="116">
        <v>1.4</v>
      </c>
      <c r="BF142" s="112">
        <v>1.25</v>
      </c>
      <c r="BG142" s="116">
        <v>1.4</v>
      </c>
      <c r="BH142" s="112">
        <v>1.25</v>
      </c>
      <c r="BI142" s="116">
        <v>1.4</v>
      </c>
      <c r="BJ142" s="112">
        <v>1.25</v>
      </c>
      <c r="BK142" s="117">
        <v>1.4</v>
      </c>
      <c r="BL142" s="112">
        <v>1.25</v>
      </c>
      <c r="BM142" s="117">
        <v>1.43</v>
      </c>
      <c r="BN142" s="126">
        <f t="shared" si="6"/>
        <v>1.0350000000000001</v>
      </c>
      <c r="BO142" s="112">
        <v>1.25</v>
      </c>
      <c r="BP142" s="117">
        <v>1.43</v>
      </c>
      <c r="BQ142" s="126">
        <f>+BO142-(BP142-1)/2</f>
        <v>1.0350000000000001</v>
      </c>
      <c r="BR142" s="112">
        <v>1.25</v>
      </c>
      <c r="BS142" s="117">
        <v>1.46</v>
      </c>
      <c r="BT142" s="126">
        <f>+BR142-(BS142-1)/2</f>
        <v>1.02</v>
      </c>
      <c r="BU142" s="95"/>
    </row>
    <row r="143" spans="1:73" s="84" customFormat="1" x14ac:dyDescent="0.25">
      <c r="A143" s="102">
        <v>122</v>
      </c>
      <c r="B143" s="113" t="s">
        <v>134</v>
      </c>
      <c r="C143" s="114"/>
      <c r="D143" s="112">
        <v>1.3</v>
      </c>
      <c r="E143" s="115">
        <v>1.4</v>
      </c>
      <c r="F143" s="112">
        <v>1.3</v>
      </c>
      <c r="G143" s="116">
        <v>1.4</v>
      </c>
      <c r="H143" s="112">
        <v>1.3</v>
      </c>
      <c r="I143" s="116">
        <v>1.4</v>
      </c>
      <c r="J143" s="112">
        <v>1.3</v>
      </c>
      <c r="K143" s="116">
        <v>1.4</v>
      </c>
      <c r="L143" s="112">
        <v>1.3</v>
      </c>
      <c r="M143" s="116">
        <v>1.4</v>
      </c>
      <c r="N143" s="112">
        <v>1.3</v>
      </c>
      <c r="O143" s="116">
        <v>1.4</v>
      </c>
      <c r="P143" s="112">
        <v>1.3</v>
      </c>
      <c r="Q143" s="116">
        <v>1.4</v>
      </c>
      <c r="R143" s="128">
        <v>1.3</v>
      </c>
      <c r="S143" s="108">
        <v>1.4</v>
      </c>
      <c r="T143" s="112">
        <v>1.3</v>
      </c>
      <c r="U143" s="116">
        <v>1.4</v>
      </c>
      <c r="V143" s="112">
        <v>1.3</v>
      </c>
      <c r="W143" s="116">
        <v>1.4</v>
      </c>
      <c r="X143" s="112">
        <v>1.3</v>
      </c>
      <c r="Y143" s="116">
        <v>1.4</v>
      </c>
      <c r="Z143" s="112">
        <v>1.3</v>
      </c>
      <c r="AA143" s="116">
        <v>1.4</v>
      </c>
      <c r="AB143" s="112">
        <v>1.3</v>
      </c>
      <c r="AC143" s="116">
        <v>1.4</v>
      </c>
      <c r="AD143" s="112">
        <v>1.3</v>
      </c>
      <c r="AE143" s="116">
        <v>1.4</v>
      </c>
      <c r="AF143" s="112">
        <v>1.3</v>
      </c>
      <c r="AG143" s="116">
        <v>1.4</v>
      </c>
      <c r="AH143" s="112">
        <v>1.3</v>
      </c>
      <c r="AI143" s="116">
        <v>1.4</v>
      </c>
      <c r="AJ143" s="112">
        <v>1.3</v>
      </c>
      <c r="AK143" s="116">
        <v>1.5</v>
      </c>
      <c r="AL143" s="112">
        <v>1.3</v>
      </c>
      <c r="AM143" s="116">
        <v>1.5</v>
      </c>
      <c r="AN143" s="112">
        <v>1.3</v>
      </c>
      <c r="AO143" s="116">
        <v>1.5</v>
      </c>
      <c r="AP143" s="112">
        <v>1.3</v>
      </c>
      <c r="AQ143" s="116">
        <v>1.5</v>
      </c>
      <c r="AR143" s="112">
        <v>1.3</v>
      </c>
      <c r="AS143" s="116">
        <v>1.5</v>
      </c>
      <c r="AT143" s="112">
        <v>1.3</v>
      </c>
      <c r="AU143" s="116">
        <v>1.5</v>
      </c>
      <c r="AV143" s="112">
        <v>1.3</v>
      </c>
      <c r="AW143" s="116">
        <v>1.5</v>
      </c>
      <c r="AX143" s="112">
        <v>1.3</v>
      </c>
      <c r="AY143" s="116">
        <v>1.5</v>
      </c>
      <c r="AZ143" s="112">
        <v>1.3</v>
      </c>
      <c r="BA143" s="116">
        <v>1.5</v>
      </c>
      <c r="BB143" s="112">
        <v>1.3</v>
      </c>
      <c r="BC143" s="116">
        <v>1.55</v>
      </c>
      <c r="BD143" s="112">
        <v>1.3</v>
      </c>
      <c r="BE143" s="116">
        <v>1.55</v>
      </c>
      <c r="BF143" s="112">
        <v>1.3</v>
      </c>
      <c r="BG143" s="116">
        <v>1.55</v>
      </c>
      <c r="BH143" s="112">
        <v>1.3</v>
      </c>
      <c r="BI143" s="116">
        <v>1.55</v>
      </c>
      <c r="BJ143" s="112">
        <v>1.3</v>
      </c>
      <c r="BK143" s="117">
        <v>1.55</v>
      </c>
      <c r="BL143" s="112">
        <v>1.3</v>
      </c>
      <c r="BM143" s="117">
        <v>1.58</v>
      </c>
      <c r="BN143" s="126">
        <f t="shared" si="6"/>
        <v>1.01</v>
      </c>
      <c r="BO143" s="112">
        <v>1.25</v>
      </c>
      <c r="BP143" s="117">
        <v>1.63</v>
      </c>
      <c r="BQ143" s="126">
        <f>+BO143-(BP143-1)/2</f>
        <v>0.93500000000000005</v>
      </c>
      <c r="BR143" s="112">
        <v>1.25</v>
      </c>
      <c r="BS143" s="117">
        <v>1.63</v>
      </c>
      <c r="BT143" s="126">
        <f>+BR143-(BS143-1)/2</f>
        <v>0.93500000000000005</v>
      </c>
      <c r="BU143" s="95"/>
    </row>
    <row r="144" spans="1:73" s="84" customFormat="1" ht="13.15" hidden="1" customHeight="1" outlineLevel="1" x14ac:dyDescent="0.25">
      <c r="A144" s="102">
        <v>123</v>
      </c>
      <c r="B144" s="113" t="s">
        <v>135</v>
      </c>
      <c r="C144" s="114"/>
      <c r="D144" s="112">
        <v>1.2</v>
      </c>
      <c r="E144" s="115">
        <v>1.1000000000000001</v>
      </c>
      <c r="F144" s="112">
        <v>1.2</v>
      </c>
      <c r="G144" s="116">
        <v>1.1000000000000001</v>
      </c>
      <c r="H144" s="112">
        <v>1.2</v>
      </c>
      <c r="I144" s="116">
        <v>1.1000000000000001</v>
      </c>
      <c r="J144" s="112">
        <v>1.2</v>
      </c>
      <c r="K144" s="116">
        <v>1.1000000000000001</v>
      </c>
      <c r="L144" s="112">
        <v>1.2</v>
      </c>
      <c r="M144" s="116">
        <v>1.1000000000000001</v>
      </c>
      <c r="N144" s="112">
        <v>1.2</v>
      </c>
      <c r="O144" s="116">
        <v>1.1000000000000001</v>
      </c>
      <c r="P144" s="112">
        <v>1.2</v>
      </c>
      <c r="Q144" s="116">
        <v>1.1000000000000001</v>
      </c>
      <c r="R144" s="128">
        <v>1.2</v>
      </c>
      <c r="S144" s="108">
        <v>1.1000000000000001</v>
      </c>
      <c r="T144" s="112">
        <v>1.2</v>
      </c>
      <c r="U144" s="116">
        <v>1.1000000000000001</v>
      </c>
      <c r="V144" s="112">
        <v>1.2</v>
      </c>
      <c r="W144" s="116">
        <v>1.1000000000000001</v>
      </c>
      <c r="X144" s="112">
        <v>1.2</v>
      </c>
      <c r="Y144" s="116">
        <v>1.1000000000000001</v>
      </c>
      <c r="Z144" s="112">
        <v>1.4</v>
      </c>
      <c r="AA144" s="116">
        <v>1.1000000000000001</v>
      </c>
      <c r="AB144" s="112">
        <v>1.4</v>
      </c>
      <c r="AC144" s="116">
        <v>1.1000000000000001</v>
      </c>
      <c r="AD144" s="112">
        <v>1.4</v>
      </c>
      <c r="AE144" s="116">
        <v>1.1000000000000001</v>
      </c>
      <c r="AF144" s="112">
        <v>1.4</v>
      </c>
      <c r="AG144" s="116">
        <v>1.1000000000000001</v>
      </c>
      <c r="AH144" s="112">
        <v>1.4</v>
      </c>
      <c r="AI144" s="116">
        <v>1.1000000000000001</v>
      </c>
      <c r="AJ144" s="112">
        <v>1.4</v>
      </c>
      <c r="AK144" s="116">
        <v>1.2</v>
      </c>
      <c r="AL144" s="112">
        <v>1.4</v>
      </c>
      <c r="AM144" s="116">
        <v>1.2</v>
      </c>
      <c r="AN144" s="112">
        <v>1.4</v>
      </c>
      <c r="AO144" s="116">
        <v>1.2</v>
      </c>
      <c r="AP144" s="112">
        <v>1.4</v>
      </c>
      <c r="AQ144" s="116">
        <v>1.2</v>
      </c>
      <c r="AR144" s="112"/>
      <c r="AS144" s="116"/>
      <c r="AT144" s="112"/>
      <c r="AU144" s="116"/>
      <c r="AV144" s="112"/>
      <c r="AW144" s="116"/>
      <c r="AX144" s="112"/>
      <c r="AY144" s="116"/>
      <c r="AZ144" s="112"/>
      <c r="BA144" s="116"/>
      <c r="BB144" s="112"/>
      <c r="BC144" s="116"/>
      <c r="BD144" s="112"/>
      <c r="BE144" s="116"/>
      <c r="BF144" s="112"/>
      <c r="BG144" s="116"/>
      <c r="BH144" s="112"/>
      <c r="BI144" s="116"/>
      <c r="BJ144" s="112"/>
      <c r="BK144" s="117"/>
      <c r="BL144" s="112"/>
      <c r="BM144" s="117"/>
      <c r="BN144" s="126"/>
      <c r="BO144" s="112"/>
      <c r="BP144" s="117"/>
      <c r="BQ144" s="126"/>
      <c r="BR144" s="112"/>
      <c r="BS144" s="117"/>
      <c r="BT144" s="126"/>
      <c r="BU144" s="95"/>
    </row>
    <row r="145" spans="1:73" s="84" customFormat="1" collapsed="1" x14ac:dyDescent="0.25">
      <c r="A145" s="102">
        <v>124</v>
      </c>
      <c r="B145" s="113" t="s">
        <v>136</v>
      </c>
      <c r="C145" s="114"/>
      <c r="D145" s="112">
        <v>1.25</v>
      </c>
      <c r="E145" s="115">
        <v>1</v>
      </c>
      <c r="F145" s="112">
        <v>1.25</v>
      </c>
      <c r="G145" s="116">
        <v>1</v>
      </c>
      <c r="H145" s="112">
        <v>1.25</v>
      </c>
      <c r="I145" s="116">
        <v>1</v>
      </c>
      <c r="J145" s="112">
        <v>1.25</v>
      </c>
      <c r="K145" s="116">
        <v>1.2</v>
      </c>
      <c r="L145" s="112">
        <v>1.25</v>
      </c>
      <c r="M145" s="116">
        <v>1.2</v>
      </c>
      <c r="N145" s="112">
        <v>1.25</v>
      </c>
      <c r="O145" s="116">
        <v>1.2</v>
      </c>
      <c r="P145" s="112">
        <v>1.25</v>
      </c>
      <c r="Q145" s="116">
        <v>1.2</v>
      </c>
      <c r="R145" s="128">
        <v>1.25</v>
      </c>
      <c r="S145" s="108">
        <v>1.2</v>
      </c>
      <c r="T145" s="112">
        <v>1.25</v>
      </c>
      <c r="U145" s="116">
        <v>1.2</v>
      </c>
      <c r="V145" s="112">
        <v>1.25</v>
      </c>
      <c r="W145" s="116">
        <v>1.2</v>
      </c>
      <c r="X145" s="112">
        <v>1.25</v>
      </c>
      <c r="Y145" s="116">
        <v>1.25</v>
      </c>
      <c r="Z145" s="112">
        <v>1.25</v>
      </c>
      <c r="AA145" s="116">
        <v>1.25</v>
      </c>
      <c r="AB145" s="112">
        <v>1.25</v>
      </c>
      <c r="AC145" s="116">
        <v>1.25</v>
      </c>
      <c r="AD145" s="112">
        <v>1.25</v>
      </c>
      <c r="AE145" s="116">
        <v>1.25</v>
      </c>
      <c r="AF145" s="112">
        <v>1.25</v>
      </c>
      <c r="AG145" s="116">
        <v>1.4</v>
      </c>
      <c r="AH145" s="112">
        <v>1.25</v>
      </c>
      <c r="AI145" s="116">
        <v>1.4</v>
      </c>
      <c r="AJ145" s="112">
        <v>1.1499999999999999</v>
      </c>
      <c r="AK145" s="116">
        <v>1.5</v>
      </c>
      <c r="AL145" s="112">
        <v>1.1499999999999999</v>
      </c>
      <c r="AM145" s="116">
        <v>1.5</v>
      </c>
      <c r="AN145" s="112">
        <v>1.1499999999999999</v>
      </c>
      <c r="AO145" s="116">
        <v>1.5</v>
      </c>
      <c r="AP145" s="112">
        <v>1.1499999999999999</v>
      </c>
      <c r="AQ145" s="116">
        <v>1.5</v>
      </c>
      <c r="AR145" s="112">
        <v>1.1499999999999999</v>
      </c>
      <c r="AS145" s="116">
        <v>1.5</v>
      </c>
      <c r="AT145" s="112">
        <v>1.1499999999999999</v>
      </c>
      <c r="AU145" s="116">
        <v>1.5</v>
      </c>
      <c r="AV145" s="112">
        <v>1.1499999999999999</v>
      </c>
      <c r="AW145" s="116">
        <v>1.5</v>
      </c>
      <c r="AX145" s="112">
        <v>1.1499999999999999</v>
      </c>
      <c r="AY145" s="116">
        <v>1.5</v>
      </c>
      <c r="AZ145" s="112">
        <v>1.1499999999999999</v>
      </c>
      <c r="BA145" s="116">
        <v>1.5</v>
      </c>
      <c r="BB145" s="112">
        <v>1.1499999999999999</v>
      </c>
      <c r="BC145" s="116">
        <v>1.5</v>
      </c>
      <c r="BD145" s="112">
        <v>1.1499999999999999</v>
      </c>
      <c r="BE145" s="116">
        <v>1.5</v>
      </c>
      <c r="BF145" s="112">
        <v>1.1499999999999999</v>
      </c>
      <c r="BG145" s="116">
        <v>1.5</v>
      </c>
      <c r="BH145" s="112">
        <v>1.1499999999999999</v>
      </c>
      <c r="BI145" s="116">
        <v>1.5</v>
      </c>
      <c r="BJ145" s="112">
        <v>1.1499999999999999</v>
      </c>
      <c r="BK145" s="117">
        <v>1.5</v>
      </c>
      <c r="BL145" s="112">
        <v>1.1499999999999999</v>
      </c>
      <c r="BM145" s="117">
        <v>1.53</v>
      </c>
      <c r="BN145" s="126">
        <f t="shared" si="6"/>
        <v>0.8849999999999999</v>
      </c>
      <c r="BO145" s="112">
        <v>1.1499999999999999</v>
      </c>
      <c r="BP145" s="117">
        <v>1.53</v>
      </c>
      <c r="BQ145" s="126">
        <f>+BO145-(BP145-1)/2</f>
        <v>0.8849999999999999</v>
      </c>
      <c r="BR145" s="112">
        <v>1.1499999999999999</v>
      </c>
      <c r="BS145" s="117">
        <v>1.56</v>
      </c>
      <c r="BT145" s="126">
        <f>+BR145-(BS145-1)/2</f>
        <v>0.86999999999999988</v>
      </c>
      <c r="BU145" s="95"/>
    </row>
    <row r="146" spans="1:73" s="84" customFormat="1" x14ac:dyDescent="0.25">
      <c r="A146" s="102">
        <v>125</v>
      </c>
      <c r="B146" s="113" t="s">
        <v>137</v>
      </c>
      <c r="C146" s="114"/>
      <c r="D146" s="112">
        <v>1.1499999999999999</v>
      </c>
      <c r="E146" s="115">
        <v>1.2</v>
      </c>
      <c r="F146" s="112">
        <v>1.1499999999999999</v>
      </c>
      <c r="G146" s="116">
        <v>1.2</v>
      </c>
      <c r="H146" s="112">
        <v>1.1499999999999999</v>
      </c>
      <c r="I146" s="116">
        <v>1.2</v>
      </c>
      <c r="J146" s="112">
        <v>1.1499999999999999</v>
      </c>
      <c r="K146" s="116">
        <v>1.2</v>
      </c>
      <c r="L146" s="112">
        <v>1.1499999999999999</v>
      </c>
      <c r="M146" s="116">
        <v>1.2</v>
      </c>
      <c r="N146" s="112">
        <v>1.1499999999999999</v>
      </c>
      <c r="O146" s="116">
        <v>1.2</v>
      </c>
      <c r="P146" s="112">
        <v>1.1499999999999999</v>
      </c>
      <c r="Q146" s="116">
        <v>1.2</v>
      </c>
      <c r="R146" s="128">
        <v>1.1499999999999999</v>
      </c>
      <c r="S146" s="123">
        <v>1.25</v>
      </c>
      <c r="T146" s="112">
        <v>1.1499999999999999</v>
      </c>
      <c r="U146" s="116">
        <v>1.25</v>
      </c>
      <c r="V146" s="112">
        <v>1.1499999999999999</v>
      </c>
      <c r="W146" s="116">
        <v>1.25</v>
      </c>
      <c r="X146" s="112">
        <v>1.1499999999999999</v>
      </c>
      <c r="Y146" s="116">
        <v>1.3</v>
      </c>
      <c r="Z146" s="112">
        <v>1.1499999999999999</v>
      </c>
      <c r="AA146" s="116">
        <v>1.4</v>
      </c>
      <c r="AB146" s="112">
        <v>1.1499999999999999</v>
      </c>
      <c r="AC146" s="116">
        <v>1.4</v>
      </c>
      <c r="AD146" s="112">
        <v>1.1499999999999999</v>
      </c>
      <c r="AE146" s="116">
        <v>1.5</v>
      </c>
      <c r="AF146" s="112">
        <v>1.1499999999999999</v>
      </c>
      <c r="AG146" s="116">
        <v>1.6</v>
      </c>
      <c r="AH146" s="112">
        <v>1.1499999999999999</v>
      </c>
      <c r="AI146" s="116">
        <v>1.7</v>
      </c>
      <c r="AJ146" s="112">
        <v>1.1000000000000001</v>
      </c>
      <c r="AK146" s="116">
        <v>1.7</v>
      </c>
      <c r="AL146" s="112">
        <v>1.1000000000000001</v>
      </c>
      <c r="AM146" s="116">
        <v>1.7</v>
      </c>
      <c r="AN146" s="112">
        <v>1.1000000000000001</v>
      </c>
      <c r="AO146" s="116">
        <v>1.7</v>
      </c>
      <c r="AP146" s="112">
        <v>1.1000000000000001</v>
      </c>
      <c r="AQ146" s="116">
        <v>1.7</v>
      </c>
      <c r="AR146" s="112">
        <v>1.1000000000000001</v>
      </c>
      <c r="AS146" s="116">
        <v>1.7</v>
      </c>
      <c r="AT146" s="112">
        <v>1.1000000000000001</v>
      </c>
      <c r="AU146" s="116">
        <v>1.7</v>
      </c>
      <c r="AV146" s="112">
        <v>1.1000000000000001</v>
      </c>
      <c r="AW146" s="116">
        <v>1.7</v>
      </c>
      <c r="AX146" s="112">
        <v>1.1000000000000001</v>
      </c>
      <c r="AY146" s="116">
        <v>1.7</v>
      </c>
      <c r="AZ146" s="112">
        <v>1.1000000000000001</v>
      </c>
      <c r="BA146" s="116">
        <v>1.7</v>
      </c>
      <c r="BB146" s="112">
        <v>1.1000000000000001</v>
      </c>
      <c r="BC146" s="116">
        <v>1.7</v>
      </c>
      <c r="BD146" s="112">
        <v>1.1000000000000001</v>
      </c>
      <c r="BE146" s="116">
        <v>1.7</v>
      </c>
      <c r="BF146" s="112">
        <v>1.1000000000000001</v>
      </c>
      <c r="BG146" s="116">
        <v>1.7</v>
      </c>
      <c r="BH146" s="112">
        <v>1.1000000000000001</v>
      </c>
      <c r="BI146" s="116">
        <v>1.7</v>
      </c>
      <c r="BJ146" s="112">
        <v>1.1000000000000001</v>
      </c>
      <c r="BK146" s="117">
        <v>1.7</v>
      </c>
      <c r="BL146" s="112">
        <v>1.1000000000000001</v>
      </c>
      <c r="BM146" s="117">
        <v>1.73</v>
      </c>
      <c r="BN146" s="126">
        <f t="shared" si="6"/>
        <v>0.7350000000000001</v>
      </c>
      <c r="BO146" s="112">
        <v>1.1000000000000001</v>
      </c>
      <c r="BP146" s="117">
        <v>1.73</v>
      </c>
      <c r="BQ146" s="126">
        <f>+BO146-(BP146-1)/2</f>
        <v>0.7350000000000001</v>
      </c>
      <c r="BR146" s="112">
        <v>1.1000000000000001</v>
      </c>
      <c r="BS146" s="117">
        <v>1.76</v>
      </c>
      <c r="BT146" s="126">
        <f>+BR146-(BS146-1)/2</f>
        <v>0.72000000000000008</v>
      </c>
      <c r="BU146" s="95"/>
    </row>
    <row r="147" spans="1:73" s="84" customFormat="1" x14ac:dyDescent="0.25">
      <c r="A147" s="102">
        <v>126</v>
      </c>
      <c r="B147" s="113" t="s">
        <v>138</v>
      </c>
      <c r="C147" s="114"/>
      <c r="D147" s="112">
        <v>1.2</v>
      </c>
      <c r="E147" s="115">
        <v>1.1000000000000001</v>
      </c>
      <c r="F147" s="112">
        <v>1.2</v>
      </c>
      <c r="G147" s="116">
        <v>1.1000000000000001</v>
      </c>
      <c r="H147" s="112">
        <v>1.2</v>
      </c>
      <c r="I147" s="116">
        <v>1.1000000000000001</v>
      </c>
      <c r="J147" s="112">
        <v>1.2</v>
      </c>
      <c r="K147" s="116">
        <v>1.1000000000000001</v>
      </c>
      <c r="L147" s="112">
        <v>1.2</v>
      </c>
      <c r="M147" s="116">
        <v>1.1000000000000001</v>
      </c>
      <c r="N147" s="112">
        <v>1.2</v>
      </c>
      <c r="O147" s="116">
        <v>1.1000000000000001</v>
      </c>
      <c r="P147" s="112">
        <v>1.2</v>
      </c>
      <c r="Q147" s="116">
        <v>1.1000000000000001</v>
      </c>
      <c r="R147" s="128">
        <v>1.2</v>
      </c>
      <c r="S147" s="108">
        <v>1.1000000000000001</v>
      </c>
      <c r="T147" s="112">
        <v>1.2</v>
      </c>
      <c r="U147" s="116">
        <v>1.1000000000000001</v>
      </c>
      <c r="V147" s="112">
        <v>1.2</v>
      </c>
      <c r="W147" s="116">
        <v>1.1000000000000001</v>
      </c>
      <c r="X147" s="112">
        <v>1.2</v>
      </c>
      <c r="Y147" s="116">
        <v>1.1000000000000001</v>
      </c>
      <c r="Z147" s="112">
        <v>1.2</v>
      </c>
      <c r="AA147" s="116">
        <v>1.1000000000000001</v>
      </c>
      <c r="AB147" s="112">
        <v>1.2</v>
      </c>
      <c r="AC147" s="116">
        <v>1.1000000000000001</v>
      </c>
      <c r="AD147" s="112">
        <v>1.2</v>
      </c>
      <c r="AE147" s="116">
        <v>1.1000000000000001</v>
      </c>
      <c r="AF147" s="112">
        <v>1.2</v>
      </c>
      <c r="AG147" s="116">
        <v>1.1000000000000001</v>
      </c>
      <c r="AH147" s="112">
        <v>1.2</v>
      </c>
      <c r="AI147" s="116">
        <v>1.1000000000000001</v>
      </c>
      <c r="AJ147" s="112">
        <v>1.2</v>
      </c>
      <c r="AK147" s="116">
        <v>1.1000000000000001</v>
      </c>
      <c r="AL147" s="112">
        <v>1.2</v>
      </c>
      <c r="AM147" s="116">
        <v>1.1000000000000001</v>
      </c>
      <c r="AN147" s="112">
        <v>1.2</v>
      </c>
      <c r="AO147" s="116">
        <v>1.1000000000000001</v>
      </c>
      <c r="AP147" s="112">
        <v>1.2</v>
      </c>
      <c r="AQ147" s="116">
        <v>1.1000000000000001</v>
      </c>
      <c r="AR147" s="112">
        <v>1.2</v>
      </c>
      <c r="AS147" s="116">
        <v>1.1000000000000001</v>
      </c>
      <c r="AT147" s="112">
        <v>1.2</v>
      </c>
      <c r="AU147" s="116">
        <v>1.1000000000000001</v>
      </c>
      <c r="AV147" s="112">
        <v>1.2</v>
      </c>
      <c r="AW147" s="116">
        <v>1.1000000000000001</v>
      </c>
      <c r="AX147" s="112">
        <v>1.2</v>
      </c>
      <c r="AY147" s="116">
        <v>1.1000000000000001</v>
      </c>
      <c r="AZ147" s="112">
        <v>1.2</v>
      </c>
      <c r="BA147" s="116">
        <v>1.1000000000000001</v>
      </c>
      <c r="BB147" s="112">
        <v>1.2</v>
      </c>
      <c r="BC147" s="116">
        <v>1.1000000000000001</v>
      </c>
      <c r="BD147" s="112">
        <v>1.2</v>
      </c>
      <c r="BE147" s="116">
        <v>1.1000000000000001</v>
      </c>
      <c r="BF147" s="112">
        <v>1.2</v>
      </c>
      <c r="BG147" s="116">
        <v>1.1000000000000001</v>
      </c>
      <c r="BH147" s="112">
        <v>1.2</v>
      </c>
      <c r="BI147" s="116">
        <v>1.1000000000000001</v>
      </c>
      <c r="BJ147" s="112">
        <v>1.2</v>
      </c>
      <c r="BK147" s="117">
        <v>1.1000000000000001</v>
      </c>
      <c r="BL147" s="112">
        <v>1.2</v>
      </c>
      <c r="BM147" s="117">
        <v>1.1000000000000001</v>
      </c>
      <c r="BN147" s="126">
        <f t="shared" si="6"/>
        <v>1.1499999999999999</v>
      </c>
      <c r="BO147" s="112">
        <v>1.2</v>
      </c>
      <c r="BP147" s="117">
        <v>1.1000000000000001</v>
      </c>
      <c r="BQ147" s="126">
        <f>+BO147-(BP147-1)/2</f>
        <v>1.1499999999999999</v>
      </c>
      <c r="BR147" s="112">
        <v>1.2</v>
      </c>
      <c r="BS147" s="117">
        <v>1.1000000000000001</v>
      </c>
      <c r="BT147" s="126">
        <f>+BR147-(BS147-1)/2</f>
        <v>1.1499999999999999</v>
      </c>
      <c r="BU147" s="95"/>
    </row>
    <row r="148" spans="1:73" s="84" customFormat="1" collapsed="1" x14ac:dyDescent="0.25">
      <c r="A148" s="241"/>
      <c r="B148" s="242" t="s">
        <v>139</v>
      </c>
      <c r="C148" s="243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5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8"/>
      <c r="BO148" s="247"/>
      <c r="BP148" s="247"/>
      <c r="BQ148" s="248"/>
      <c r="BR148" s="247"/>
      <c r="BS148" s="247"/>
      <c r="BT148" s="248"/>
      <c r="BU148" s="95"/>
    </row>
    <row r="149" spans="1:73" s="84" customFormat="1" x14ac:dyDescent="0.25">
      <c r="A149" s="102">
        <v>127</v>
      </c>
      <c r="B149" s="113" t="s">
        <v>140</v>
      </c>
      <c r="C149" s="114"/>
      <c r="D149" s="112">
        <v>1.3</v>
      </c>
      <c r="E149" s="115">
        <v>1.4</v>
      </c>
      <c r="F149" s="112">
        <v>1.3</v>
      </c>
      <c r="G149" s="116">
        <v>1.4</v>
      </c>
      <c r="H149" s="112">
        <v>1.3</v>
      </c>
      <c r="I149" s="116">
        <v>1.4</v>
      </c>
      <c r="J149" s="112">
        <v>1.3</v>
      </c>
      <c r="K149" s="116">
        <v>1.4</v>
      </c>
      <c r="L149" s="112">
        <v>1.3</v>
      </c>
      <c r="M149" s="116">
        <v>1.4</v>
      </c>
      <c r="N149" s="112">
        <v>1.3</v>
      </c>
      <c r="O149" s="116">
        <v>1.4</v>
      </c>
      <c r="P149" s="112">
        <v>1.3</v>
      </c>
      <c r="Q149" s="116">
        <v>1.4</v>
      </c>
      <c r="R149" s="128">
        <v>1.3</v>
      </c>
      <c r="S149" s="123">
        <v>1.5</v>
      </c>
      <c r="T149" s="112">
        <v>1.3</v>
      </c>
      <c r="U149" s="116">
        <v>1.5</v>
      </c>
      <c r="V149" s="112">
        <v>1.3</v>
      </c>
      <c r="W149" s="116">
        <v>1.5</v>
      </c>
      <c r="X149" s="112">
        <v>1.3</v>
      </c>
      <c r="Y149" s="116">
        <v>1.5</v>
      </c>
      <c r="Z149" s="112">
        <v>1.3</v>
      </c>
      <c r="AA149" s="116">
        <v>1.5</v>
      </c>
      <c r="AB149" s="112">
        <v>1.3</v>
      </c>
      <c r="AC149" s="116">
        <v>1.5</v>
      </c>
      <c r="AD149" s="112">
        <v>1.3</v>
      </c>
      <c r="AE149" s="116">
        <v>1.5</v>
      </c>
      <c r="AF149" s="112">
        <v>1.3</v>
      </c>
      <c r="AG149" s="116">
        <v>1.5</v>
      </c>
      <c r="AH149" s="112">
        <v>1.3</v>
      </c>
      <c r="AI149" s="116">
        <v>1.6</v>
      </c>
      <c r="AJ149" s="112">
        <v>1.3</v>
      </c>
      <c r="AK149" s="116">
        <v>1.6</v>
      </c>
      <c r="AL149" s="112">
        <v>1.3</v>
      </c>
      <c r="AM149" s="116">
        <v>1.6</v>
      </c>
      <c r="AN149" s="112">
        <v>1.3</v>
      </c>
      <c r="AO149" s="116">
        <v>1.6</v>
      </c>
      <c r="AP149" s="112">
        <v>1.3</v>
      </c>
      <c r="AQ149" s="116">
        <v>1.6</v>
      </c>
      <c r="AR149" s="112">
        <v>1.3</v>
      </c>
      <c r="AS149" s="116">
        <v>1.6</v>
      </c>
      <c r="AT149" s="112">
        <v>1.3</v>
      </c>
      <c r="AU149" s="116">
        <v>1.6</v>
      </c>
      <c r="AV149" s="112">
        <v>1.3</v>
      </c>
      <c r="AW149" s="116">
        <v>1.6</v>
      </c>
      <c r="AX149" s="112">
        <v>1.3</v>
      </c>
      <c r="AY149" s="116">
        <v>1.6</v>
      </c>
      <c r="AZ149" s="112">
        <v>1.3</v>
      </c>
      <c r="BA149" s="116">
        <v>1.6</v>
      </c>
      <c r="BB149" s="112">
        <v>1.3</v>
      </c>
      <c r="BC149" s="116">
        <v>1.6</v>
      </c>
      <c r="BD149" s="112">
        <v>1.3</v>
      </c>
      <c r="BE149" s="116">
        <v>1.6</v>
      </c>
      <c r="BF149" s="112">
        <v>1.3</v>
      </c>
      <c r="BG149" s="116">
        <v>1.6</v>
      </c>
      <c r="BH149" s="112">
        <v>1.3</v>
      </c>
      <c r="BI149" s="116">
        <v>1.6</v>
      </c>
      <c r="BJ149" s="112">
        <v>1.3</v>
      </c>
      <c r="BK149" s="117">
        <v>1.6</v>
      </c>
      <c r="BL149" s="112">
        <v>1.3</v>
      </c>
      <c r="BM149" s="117">
        <v>1.63</v>
      </c>
      <c r="BN149" s="126">
        <f t="shared" si="6"/>
        <v>0.9850000000000001</v>
      </c>
      <c r="BO149" s="112">
        <v>1.3</v>
      </c>
      <c r="BP149" s="117">
        <v>1.63</v>
      </c>
      <c r="BQ149" s="126">
        <f>+BO149-(BP149-1)/2</f>
        <v>0.9850000000000001</v>
      </c>
      <c r="BR149" s="112">
        <v>1.3</v>
      </c>
      <c r="BS149" s="117">
        <v>1.66</v>
      </c>
      <c r="BT149" s="126">
        <f>+BR149-(BS149-1)/2</f>
        <v>0.97000000000000008</v>
      </c>
      <c r="BU149" s="95"/>
    </row>
    <row r="150" spans="1:73" s="84" customFormat="1" x14ac:dyDescent="0.25">
      <c r="A150" s="102">
        <v>128</v>
      </c>
      <c r="B150" s="113" t="s">
        <v>141</v>
      </c>
      <c r="C150" s="114"/>
      <c r="D150" s="112">
        <v>1.1499999999999999</v>
      </c>
      <c r="E150" s="115">
        <v>1.2</v>
      </c>
      <c r="F150" s="112">
        <v>1.1499999999999999</v>
      </c>
      <c r="G150" s="116">
        <v>1.2</v>
      </c>
      <c r="H150" s="112">
        <v>1.1499999999999999</v>
      </c>
      <c r="I150" s="116">
        <v>1.2</v>
      </c>
      <c r="J150" s="112">
        <v>1.1499999999999999</v>
      </c>
      <c r="K150" s="116">
        <v>1.2</v>
      </c>
      <c r="L150" s="112">
        <v>1.1499999999999999</v>
      </c>
      <c r="M150" s="116">
        <v>1.2</v>
      </c>
      <c r="N150" s="112">
        <v>1.1499999999999999</v>
      </c>
      <c r="O150" s="116">
        <v>1.2</v>
      </c>
      <c r="P150" s="112">
        <v>1.1499999999999999</v>
      </c>
      <c r="Q150" s="116">
        <v>1.2</v>
      </c>
      <c r="R150" s="137">
        <v>1.25</v>
      </c>
      <c r="S150" s="108">
        <v>1.2</v>
      </c>
      <c r="T150" s="112">
        <v>1.25</v>
      </c>
      <c r="U150" s="116">
        <v>1.2</v>
      </c>
      <c r="V150" s="112">
        <v>1.25</v>
      </c>
      <c r="W150" s="116">
        <v>1.2</v>
      </c>
      <c r="X150" s="112">
        <v>1.25</v>
      </c>
      <c r="Y150" s="116">
        <v>1.2</v>
      </c>
      <c r="Z150" s="112">
        <v>1.25</v>
      </c>
      <c r="AA150" s="116">
        <v>1.2</v>
      </c>
      <c r="AB150" s="112">
        <v>1.25</v>
      </c>
      <c r="AC150" s="116">
        <v>1.2</v>
      </c>
      <c r="AD150" s="112">
        <v>1.25</v>
      </c>
      <c r="AE150" s="116">
        <v>1.2</v>
      </c>
      <c r="AF150" s="112">
        <v>1.25</v>
      </c>
      <c r="AG150" s="116">
        <v>1.2</v>
      </c>
      <c r="AH150" s="112">
        <v>1.25</v>
      </c>
      <c r="AI150" s="116">
        <v>1.2</v>
      </c>
      <c r="AJ150" s="112">
        <v>1.25</v>
      </c>
      <c r="AK150" s="116">
        <v>1.3</v>
      </c>
      <c r="AL150" s="112">
        <v>1.25</v>
      </c>
      <c r="AM150" s="116">
        <v>1.3</v>
      </c>
      <c r="AN150" s="112">
        <v>1.25</v>
      </c>
      <c r="AO150" s="116">
        <v>1.35</v>
      </c>
      <c r="AP150" s="112">
        <v>1.25</v>
      </c>
      <c r="AQ150" s="116">
        <v>1.35</v>
      </c>
      <c r="AR150" s="112">
        <v>1.25</v>
      </c>
      <c r="AS150" s="116">
        <v>1.35</v>
      </c>
      <c r="AT150" s="112">
        <v>1.25</v>
      </c>
      <c r="AU150" s="116">
        <v>1.35</v>
      </c>
      <c r="AV150" s="112">
        <v>1.25</v>
      </c>
      <c r="AW150" s="116">
        <v>1.35</v>
      </c>
      <c r="AX150" s="112">
        <v>1.25</v>
      </c>
      <c r="AY150" s="116">
        <v>1.35</v>
      </c>
      <c r="AZ150" s="112">
        <v>1.25</v>
      </c>
      <c r="BA150" s="116">
        <v>1.35</v>
      </c>
      <c r="BB150" s="112">
        <v>1.25</v>
      </c>
      <c r="BC150" s="116">
        <v>1.35</v>
      </c>
      <c r="BD150" s="112">
        <v>1.25</v>
      </c>
      <c r="BE150" s="116">
        <v>1.35</v>
      </c>
      <c r="BF150" s="112">
        <v>1.25</v>
      </c>
      <c r="BG150" s="116">
        <v>1.35</v>
      </c>
      <c r="BH150" s="112">
        <v>1.25</v>
      </c>
      <c r="BI150" s="116">
        <v>1.35</v>
      </c>
      <c r="BJ150" s="112">
        <v>1.25</v>
      </c>
      <c r="BK150" s="117">
        <v>1.35</v>
      </c>
      <c r="BL150" s="112">
        <v>1.25</v>
      </c>
      <c r="BM150" s="117">
        <v>1.4</v>
      </c>
      <c r="BN150" s="126">
        <f t="shared" si="6"/>
        <v>1.05</v>
      </c>
      <c r="BO150" s="112">
        <v>1.25</v>
      </c>
      <c r="BP150" s="117">
        <v>1.4</v>
      </c>
      <c r="BQ150" s="126">
        <f>+BO150-(BP150-1)/2</f>
        <v>1.05</v>
      </c>
      <c r="BR150" s="112">
        <v>1.25</v>
      </c>
      <c r="BS150" s="117">
        <v>1.43</v>
      </c>
      <c r="BT150" s="126">
        <f>+BR150-(BS150-1)/2</f>
        <v>1.0350000000000001</v>
      </c>
      <c r="BU150" s="95"/>
    </row>
    <row r="151" spans="1:73" s="84" customFormat="1" x14ac:dyDescent="0.25">
      <c r="A151" s="102">
        <v>129</v>
      </c>
      <c r="B151" s="113" t="s">
        <v>142</v>
      </c>
      <c r="C151" s="114"/>
      <c r="D151" s="112">
        <v>1.2</v>
      </c>
      <c r="E151" s="115">
        <v>1.3</v>
      </c>
      <c r="F151" s="112">
        <v>1.2</v>
      </c>
      <c r="G151" s="116">
        <v>1.3</v>
      </c>
      <c r="H151" s="112">
        <v>1.2</v>
      </c>
      <c r="I151" s="116">
        <v>1.3</v>
      </c>
      <c r="J151" s="112">
        <v>1.2</v>
      </c>
      <c r="K151" s="116">
        <v>1.3</v>
      </c>
      <c r="L151" s="112">
        <v>1.2</v>
      </c>
      <c r="M151" s="116">
        <v>1.3</v>
      </c>
      <c r="N151" s="112">
        <v>1.2</v>
      </c>
      <c r="O151" s="116">
        <v>1.3</v>
      </c>
      <c r="P151" s="112">
        <v>1.2</v>
      </c>
      <c r="Q151" s="116">
        <v>1.3</v>
      </c>
      <c r="R151" s="128">
        <v>1.2</v>
      </c>
      <c r="S151" s="123">
        <v>1.4</v>
      </c>
      <c r="T151" s="112">
        <v>1.2</v>
      </c>
      <c r="U151" s="116">
        <v>1.4</v>
      </c>
      <c r="V151" s="112">
        <v>1.2</v>
      </c>
      <c r="W151" s="116">
        <v>1.4</v>
      </c>
      <c r="X151" s="112">
        <v>1.2</v>
      </c>
      <c r="Y151" s="116">
        <v>1.4</v>
      </c>
      <c r="Z151" s="112">
        <v>1.2</v>
      </c>
      <c r="AA151" s="116">
        <v>1.4</v>
      </c>
      <c r="AB151" s="112">
        <v>1.2</v>
      </c>
      <c r="AC151" s="116">
        <v>1.4</v>
      </c>
      <c r="AD151" s="112">
        <v>1.2</v>
      </c>
      <c r="AE151" s="116">
        <v>1.4</v>
      </c>
      <c r="AF151" s="112">
        <v>1.2</v>
      </c>
      <c r="AG151" s="116">
        <v>1.5</v>
      </c>
      <c r="AH151" s="112">
        <v>1.2</v>
      </c>
      <c r="AI151" s="116">
        <v>1.5</v>
      </c>
      <c r="AJ151" s="112">
        <v>1.2</v>
      </c>
      <c r="AK151" s="116">
        <v>1.6</v>
      </c>
      <c r="AL151" s="112">
        <v>1.2</v>
      </c>
      <c r="AM151" s="116">
        <v>1.6</v>
      </c>
      <c r="AN151" s="112">
        <v>1.2</v>
      </c>
      <c r="AO151" s="116">
        <v>1.6</v>
      </c>
      <c r="AP151" s="112">
        <v>1.2</v>
      </c>
      <c r="AQ151" s="116">
        <v>1.6</v>
      </c>
      <c r="AR151" s="112">
        <v>1.2</v>
      </c>
      <c r="AS151" s="116">
        <v>1.6</v>
      </c>
      <c r="AT151" s="112">
        <v>1.2</v>
      </c>
      <c r="AU151" s="116">
        <v>1.6</v>
      </c>
      <c r="AV151" s="112">
        <v>1.2</v>
      </c>
      <c r="AW151" s="116">
        <v>1.6</v>
      </c>
      <c r="AX151" s="112">
        <v>1.2</v>
      </c>
      <c r="AY151" s="116">
        <v>1.6</v>
      </c>
      <c r="AZ151" s="112">
        <v>1.2</v>
      </c>
      <c r="BA151" s="116">
        <v>1.6</v>
      </c>
      <c r="BB151" s="112">
        <v>1.2</v>
      </c>
      <c r="BC151" s="116">
        <v>1.6</v>
      </c>
      <c r="BD151" s="112">
        <v>1.2</v>
      </c>
      <c r="BE151" s="116">
        <v>1.6</v>
      </c>
      <c r="BF151" s="112">
        <v>1.2</v>
      </c>
      <c r="BG151" s="116">
        <v>1.6</v>
      </c>
      <c r="BH151" s="112">
        <v>1.2</v>
      </c>
      <c r="BI151" s="116">
        <v>1.6</v>
      </c>
      <c r="BJ151" s="112">
        <v>1.2</v>
      </c>
      <c r="BK151" s="117">
        <v>1.6</v>
      </c>
      <c r="BL151" s="112">
        <v>1.2</v>
      </c>
      <c r="BM151" s="117">
        <v>1.6</v>
      </c>
      <c r="BN151" s="126">
        <f t="shared" si="6"/>
        <v>0.89999999999999991</v>
      </c>
      <c r="BO151" s="112">
        <v>1.2</v>
      </c>
      <c r="BP151" s="117">
        <v>1.6</v>
      </c>
      <c r="BQ151" s="126">
        <f>+BO151-(BP151-1)/2</f>
        <v>0.89999999999999991</v>
      </c>
      <c r="BR151" s="112">
        <v>1.2</v>
      </c>
      <c r="BS151" s="117">
        <v>1.63</v>
      </c>
      <c r="BT151" s="126">
        <f>+BR151-(BS151-1)/2</f>
        <v>0.88500000000000001</v>
      </c>
      <c r="BU151" s="95"/>
    </row>
    <row r="152" spans="1:73" s="84" customFormat="1" x14ac:dyDescent="0.25">
      <c r="A152" s="102">
        <v>130</v>
      </c>
      <c r="B152" s="113" t="s">
        <v>143</v>
      </c>
      <c r="C152" s="114"/>
      <c r="D152" s="112">
        <v>1.4</v>
      </c>
      <c r="E152" s="115">
        <v>1.2</v>
      </c>
      <c r="F152" s="112">
        <v>1.4</v>
      </c>
      <c r="G152" s="116">
        <v>1.2</v>
      </c>
      <c r="H152" s="112">
        <v>1.4</v>
      </c>
      <c r="I152" s="116">
        <v>1.2</v>
      </c>
      <c r="J152" s="112">
        <v>1.4</v>
      </c>
      <c r="K152" s="116">
        <v>1.2</v>
      </c>
      <c r="L152" s="112">
        <v>1.4</v>
      </c>
      <c r="M152" s="116">
        <v>1.2</v>
      </c>
      <c r="N152" s="112">
        <v>1.4</v>
      </c>
      <c r="O152" s="116">
        <v>1.2</v>
      </c>
      <c r="P152" s="112">
        <v>1.4</v>
      </c>
      <c r="Q152" s="116">
        <v>1.2</v>
      </c>
      <c r="R152" s="128">
        <v>1.4</v>
      </c>
      <c r="S152" s="123">
        <v>1.3</v>
      </c>
      <c r="T152" s="112">
        <v>1.4</v>
      </c>
      <c r="U152" s="116">
        <v>1.3</v>
      </c>
      <c r="V152" s="112">
        <v>1.4</v>
      </c>
      <c r="W152" s="116">
        <v>1.3</v>
      </c>
      <c r="X152" s="112">
        <v>1.4</v>
      </c>
      <c r="Y152" s="116">
        <v>1.3</v>
      </c>
      <c r="Z152" s="112">
        <v>1.4</v>
      </c>
      <c r="AA152" s="116">
        <v>1.3</v>
      </c>
      <c r="AB152" s="112">
        <v>1.4</v>
      </c>
      <c r="AC152" s="116">
        <v>1.3</v>
      </c>
      <c r="AD152" s="112">
        <v>1.3</v>
      </c>
      <c r="AE152" s="116">
        <v>1.3</v>
      </c>
      <c r="AF152" s="112">
        <v>1.3</v>
      </c>
      <c r="AG152" s="116">
        <v>1.3</v>
      </c>
      <c r="AH152" s="112">
        <v>1.3</v>
      </c>
      <c r="AI152" s="116">
        <v>1.3</v>
      </c>
      <c r="AJ152" s="112">
        <v>1.3</v>
      </c>
      <c r="AK152" s="116">
        <v>1.4</v>
      </c>
      <c r="AL152" s="112">
        <v>1.3</v>
      </c>
      <c r="AM152" s="116">
        <v>1.4</v>
      </c>
      <c r="AN152" s="112">
        <v>1.3</v>
      </c>
      <c r="AO152" s="116">
        <v>1.4</v>
      </c>
      <c r="AP152" s="112">
        <v>1.3</v>
      </c>
      <c r="AQ152" s="116">
        <v>1.4</v>
      </c>
      <c r="AR152" s="112">
        <v>1.3</v>
      </c>
      <c r="AS152" s="116">
        <v>1.4</v>
      </c>
      <c r="AT152" s="112">
        <v>1.3</v>
      </c>
      <c r="AU152" s="116">
        <v>1.4</v>
      </c>
      <c r="AV152" s="112">
        <v>1.3</v>
      </c>
      <c r="AW152" s="116">
        <v>1.4</v>
      </c>
      <c r="AX152" s="112">
        <v>1.3</v>
      </c>
      <c r="AY152" s="116">
        <v>1.4</v>
      </c>
      <c r="AZ152" s="112">
        <v>1.3</v>
      </c>
      <c r="BA152" s="116">
        <v>1.4</v>
      </c>
      <c r="BB152" s="112">
        <v>1.3</v>
      </c>
      <c r="BC152" s="116">
        <v>1.5</v>
      </c>
      <c r="BD152" s="112">
        <v>1.3</v>
      </c>
      <c r="BE152" s="116">
        <v>1.5</v>
      </c>
      <c r="BF152" s="112">
        <v>1.3</v>
      </c>
      <c r="BG152" s="116">
        <v>1.5</v>
      </c>
      <c r="BH152" s="112">
        <v>1.3</v>
      </c>
      <c r="BI152" s="116">
        <v>1.5</v>
      </c>
      <c r="BJ152" s="112">
        <v>1.3</v>
      </c>
      <c r="BK152" s="117">
        <v>1.5</v>
      </c>
      <c r="BL152" s="112">
        <v>1.3</v>
      </c>
      <c r="BM152" s="117">
        <v>1.53</v>
      </c>
      <c r="BN152" s="126">
        <f t="shared" si="6"/>
        <v>1.0350000000000001</v>
      </c>
      <c r="BO152" s="112">
        <v>1.3</v>
      </c>
      <c r="BP152" s="117">
        <v>1.53</v>
      </c>
      <c r="BQ152" s="126">
        <f>+BO152-(BP152-1)/2</f>
        <v>1.0350000000000001</v>
      </c>
      <c r="BR152" s="112">
        <v>1.3</v>
      </c>
      <c r="BS152" s="117">
        <v>1.56</v>
      </c>
      <c r="BT152" s="126">
        <f>+BR152-(BS152-1)/2</f>
        <v>1.02</v>
      </c>
      <c r="BU152" s="95"/>
    </row>
    <row r="153" spans="1:73" s="84" customFormat="1" x14ac:dyDescent="0.25">
      <c r="A153" s="102">
        <v>131</v>
      </c>
      <c r="B153" s="113" t="s">
        <v>144</v>
      </c>
      <c r="C153" s="114"/>
      <c r="D153" s="112">
        <v>1.2</v>
      </c>
      <c r="E153" s="115">
        <v>1.4</v>
      </c>
      <c r="F153" s="112">
        <v>1.2</v>
      </c>
      <c r="G153" s="116">
        <v>1.4</v>
      </c>
      <c r="H153" s="112">
        <v>1.2</v>
      </c>
      <c r="I153" s="116">
        <v>1.4</v>
      </c>
      <c r="J153" s="112">
        <v>1.2</v>
      </c>
      <c r="K153" s="116">
        <v>1.4</v>
      </c>
      <c r="L153" s="112">
        <v>1.2</v>
      </c>
      <c r="M153" s="116">
        <v>1.4</v>
      </c>
      <c r="N153" s="112">
        <v>1.2</v>
      </c>
      <c r="O153" s="116">
        <v>1.4</v>
      </c>
      <c r="P153" s="112">
        <v>1.2</v>
      </c>
      <c r="Q153" s="116">
        <v>1.4</v>
      </c>
      <c r="R153" s="128">
        <v>1.2</v>
      </c>
      <c r="S153" s="108">
        <v>1.4</v>
      </c>
      <c r="T153" s="112">
        <v>1.2</v>
      </c>
      <c r="U153" s="116">
        <v>1.4</v>
      </c>
      <c r="V153" s="112">
        <v>1.2</v>
      </c>
      <c r="W153" s="116">
        <v>1.4</v>
      </c>
      <c r="X153" s="112">
        <v>1.2</v>
      </c>
      <c r="Y153" s="116">
        <v>1.4</v>
      </c>
      <c r="Z153" s="112">
        <v>1.2</v>
      </c>
      <c r="AA153" s="116">
        <v>1.5</v>
      </c>
      <c r="AB153" s="112">
        <v>1.2</v>
      </c>
      <c r="AC153" s="116">
        <v>1.5</v>
      </c>
      <c r="AD153" s="112">
        <v>1.2</v>
      </c>
      <c r="AE153" s="116">
        <v>1.5</v>
      </c>
      <c r="AF153" s="112">
        <v>1.2</v>
      </c>
      <c r="AG153" s="116">
        <v>1.6</v>
      </c>
      <c r="AH153" s="112">
        <v>1.2</v>
      </c>
      <c r="AI153" s="116">
        <v>1.6</v>
      </c>
      <c r="AJ153" s="112">
        <v>1.2</v>
      </c>
      <c r="AK153" s="116">
        <v>1.6</v>
      </c>
      <c r="AL153" s="112">
        <v>1.2</v>
      </c>
      <c r="AM153" s="116">
        <v>1.6</v>
      </c>
      <c r="AN153" s="112">
        <v>1.1499999999999999</v>
      </c>
      <c r="AO153" s="116">
        <v>1.6</v>
      </c>
      <c r="AP153" s="112">
        <v>1.1499999999999999</v>
      </c>
      <c r="AQ153" s="116">
        <v>1.6</v>
      </c>
      <c r="AR153" s="112">
        <v>1.1499999999999999</v>
      </c>
      <c r="AS153" s="116">
        <v>1.6</v>
      </c>
      <c r="AT153" s="112">
        <v>1.1499999999999999</v>
      </c>
      <c r="AU153" s="116">
        <v>1.6</v>
      </c>
      <c r="AV153" s="112">
        <v>1.1499999999999999</v>
      </c>
      <c r="AW153" s="116">
        <v>1.6</v>
      </c>
      <c r="AX153" s="112">
        <v>1.1499999999999999</v>
      </c>
      <c r="AY153" s="116">
        <v>1.6</v>
      </c>
      <c r="AZ153" s="112">
        <v>1.1499999999999999</v>
      </c>
      <c r="BA153" s="116">
        <v>1.6</v>
      </c>
      <c r="BB153" s="112">
        <v>1.1499999999999999</v>
      </c>
      <c r="BC153" s="116">
        <v>1.6</v>
      </c>
      <c r="BD153" s="112">
        <v>1.1499999999999999</v>
      </c>
      <c r="BE153" s="116">
        <v>1.6</v>
      </c>
      <c r="BF153" s="112">
        <v>1.1499999999999999</v>
      </c>
      <c r="BG153" s="116">
        <v>1.6</v>
      </c>
      <c r="BH153" s="112">
        <v>1.1499999999999999</v>
      </c>
      <c r="BI153" s="116">
        <v>1.6</v>
      </c>
      <c r="BJ153" s="112">
        <v>1.1499999999999999</v>
      </c>
      <c r="BK153" s="117">
        <v>1.6</v>
      </c>
      <c r="BL153" s="112">
        <v>1.1499999999999999</v>
      </c>
      <c r="BM153" s="117">
        <v>1.63</v>
      </c>
      <c r="BN153" s="126">
        <f t="shared" si="6"/>
        <v>0.83499999999999996</v>
      </c>
      <c r="BO153" s="112">
        <v>1.1499999999999999</v>
      </c>
      <c r="BP153" s="117">
        <v>1.63</v>
      </c>
      <c r="BQ153" s="126">
        <f>+BO153-(BP153-1)/2</f>
        <v>0.83499999999999996</v>
      </c>
      <c r="BR153" s="112">
        <v>1.1499999999999999</v>
      </c>
      <c r="BS153" s="117">
        <v>1.63</v>
      </c>
      <c r="BT153" s="126">
        <f>+BR153-(BS153-1)/2</f>
        <v>0.83499999999999996</v>
      </c>
      <c r="BU153" s="95"/>
    </row>
    <row r="154" spans="1:73" s="84" customFormat="1" collapsed="1" x14ac:dyDescent="0.25">
      <c r="A154" s="241"/>
      <c r="B154" s="242" t="s">
        <v>145</v>
      </c>
      <c r="C154" s="243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5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8"/>
      <c r="BO154" s="247"/>
      <c r="BP154" s="247"/>
      <c r="BQ154" s="248"/>
      <c r="BR154" s="247"/>
      <c r="BS154" s="247"/>
      <c r="BT154" s="248"/>
      <c r="BU154" s="95"/>
    </row>
    <row r="155" spans="1:73" s="84" customFormat="1" x14ac:dyDescent="0.25">
      <c r="A155" s="102">
        <v>132</v>
      </c>
      <c r="B155" s="113" t="s">
        <v>146</v>
      </c>
      <c r="C155" s="114"/>
      <c r="D155" s="112">
        <v>1.2</v>
      </c>
      <c r="E155" s="115">
        <v>1.2</v>
      </c>
      <c r="F155" s="112">
        <v>1.2</v>
      </c>
      <c r="G155" s="116">
        <v>1.2</v>
      </c>
      <c r="H155" s="112">
        <v>1.2</v>
      </c>
      <c r="I155" s="116">
        <v>1.2</v>
      </c>
      <c r="J155" s="112">
        <v>1.2</v>
      </c>
      <c r="K155" s="116">
        <v>1.2</v>
      </c>
      <c r="L155" s="112">
        <v>1.2</v>
      </c>
      <c r="M155" s="116">
        <v>1.2</v>
      </c>
      <c r="N155" s="112">
        <v>1.2</v>
      </c>
      <c r="O155" s="116">
        <v>1.2</v>
      </c>
      <c r="P155" s="112">
        <v>1.2</v>
      </c>
      <c r="Q155" s="116">
        <v>1.2</v>
      </c>
      <c r="R155" s="128">
        <v>1.2</v>
      </c>
      <c r="S155" s="108">
        <v>1.2</v>
      </c>
      <c r="T155" s="112">
        <v>1.2</v>
      </c>
      <c r="U155" s="116">
        <v>1.3</v>
      </c>
      <c r="V155" s="112">
        <v>1.2</v>
      </c>
      <c r="W155" s="116">
        <v>1.3</v>
      </c>
      <c r="X155" s="112">
        <v>1.2</v>
      </c>
      <c r="Y155" s="116">
        <v>1.3</v>
      </c>
      <c r="Z155" s="112">
        <v>1.2</v>
      </c>
      <c r="AA155" s="116">
        <v>1.3</v>
      </c>
      <c r="AB155" s="112">
        <v>1.2</v>
      </c>
      <c r="AC155" s="116">
        <v>1.3</v>
      </c>
      <c r="AD155" s="112">
        <v>1.2</v>
      </c>
      <c r="AE155" s="116">
        <v>1.4</v>
      </c>
      <c r="AF155" s="112">
        <v>1.2</v>
      </c>
      <c r="AG155" s="116">
        <v>1.4</v>
      </c>
      <c r="AH155" s="112">
        <v>1.2</v>
      </c>
      <c r="AI155" s="116">
        <v>1.4</v>
      </c>
      <c r="AJ155" s="112">
        <v>1.2</v>
      </c>
      <c r="AK155" s="116">
        <v>1.5</v>
      </c>
      <c r="AL155" s="112">
        <v>1.2</v>
      </c>
      <c r="AM155" s="116">
        <v>1.5</v>
      </c>
      <c r="AN155" s="112">
        <v>1.2</v>
      </c>
      <c r="AO155" s="116">
        <v>1.5</v>
      </c>
      <c r="AP155" s="112">
        <v>1.2</v>
      </c>
      <c r="AQ155" s="116">
        <v>1.5</v>
      </c>
      <c r="AR155" s="112">
        <v>1.2</v>
      </c>
      <c r="AS155" s="116">
        <v>1.5</v>
      </c>
      <c r="AT155" s="112">
        <v>1.2</v>
      </c>
      <c r="AU155" s="116">
        <v>1.5</v>
      </c>
      <c r="AV155" s="112">
        <v>1.2</v>
      </c>
      <c r="AW155" s="116">
        <v>1.5</v>
      </c>
      <c r="AX155" s="112">
        <v>1.2</v>
      </c>
      <c r="AY155" s="116">
        <v>1.5</v>
      </c>
      <c r="AZ155" s="112">
        <v>1.2</v>
      </c>
      <c r="BA155" s="116">
        <v>1.5</v>
      </c>
      <c r="BB155" s="112">
        <v>1.2</v>
      </c>
      <c r="BC155" s="116">
        <v>1.5</v>
      </c>
      <c r="BD155" s="112">
        <v>1.2</v>
      </c>
      <c r="BE155" s="116">
        <v>1.5</v>
      </c>
      <c r="BF155" s="112">
        <v>1.2</v>
      </c>
      <c r="BG155" s="116">
        <v>1.5</v>
      </c>
      <c r="BH155" s="112">
        <v>1.2</v>
      </c>
      <c r="BI155" s="116">
        <v>1.5</v>
      </c>
      <c r="BJ155" s="112">
        <v>1.2</v>
      </c>
      <c r="BK155" s="117">
        <v>1.5</v>
      </c>
      <c r="BL155" s="112">
        <v>1.2</v>
      </c>
      <c r="BM155" s="117">
        <v>1.53</v>
      </c>
      <c r="BN155" s="126">
        <f t="shared" si="6"/>
        <v>0.93499999999999994</v>
      </c>
      <c r="BO155" s="112">
        <v>1.2</v>
      </c>
      <c r="BP155" s="117">
        <v>1.53</v>
      </c>
      <c r="BQ155" s="126">
        <f>+BO155-(BP155-1)/2</f>
        <v>0.93499999999999994</v>
      </c>
      <c r="BR155" s="112">
        <v>1.2</v>
      </c>
      <c r="BS155" s="117">
        <v>1.56</v>
      </c>
      <c r="BT155" s="126">
        <f>+BR155-(BS155-1)/2</f>
        <v>0.91999999999999993</v>
      </c>
      <c r="BU155" s="95"/>
    </row>
    <row r="156" spans="1:73" s="84" customFormat="1" hidden="1" outlineLevel="1" x14ac:dyDescent="0.25">
      <c r="A156" s="102">
        <v>133</v>
      </c>
      <c r="B156" s="113" t="s">
        <v>147</v>
      </c>
      <c r="C156" s="114"/>
      <c r="D156" s="112">
        <v>1.2</v>
      </c>
      <c r="E156" s="115">
        <v>1.3</v>
      </c>
      <c r="F156" s="112">
        <v>1.2</v>
      </c>
      <c r="G156" s="116">
        <v>1.3</v>
      </c>
      <c r="H156" s="112">
        <v>1.2</v>
      </c>
      <c r="I156" s="116">
        <v>1.3</v>
      </c>
      <c r="J156" s="112">
        <v>1.2</v>
      </c>
      <c r="K156" s="116">
        <v>1.3</v>
      </c>
      <c r="L156" s="112">
        <v>1.2</v>
      </c>
      <c r="M156" s="116">
        <v>1.3</v>
      </c>
      <c r="N156" s="112">
        <v>1.2</v>
      </c>
      <c r="O156" s="116">
        <v>1.3</v>
      </c>
      <c r="P156" s="112">
        <v>1.2</v>
      </c>
      <c r="Q156" s="116">
        <v>1.3</v>
      </c>
      <c r="R156" s="128">
        <v>1.2</v>
      </c>
      <c r="S156" s="123">
        <v>1.4</v>
      </c>
      <c r="T156" s="112">
        <v>1.2</v>
      </c>
      <c r="U156" s="116">
        <v>1.4</v>
      </c>
      <c r="V156" s="112">
        <v>1.2</v>
      </c>
      <c r="W156" s="116">
        <v>1.4</v>
      </c>
      <c r="X156" s="112">
        <v>1.2</v>
      </c>
      <c r="Y156" s="116">
        <v>1.4</v>
      </c>
      <c r="Z156" s="112">
        <v>1.2</v>
      </c>
      <c r="AA156" s="116">
        <v>1.4</v>
      </c>
      <c r="AB156" s="112">
        <v>1.2</v>
      </c>
      <c r="AC156" s="116">
        <v>1.4</v>
      </c>
      <c r="AD156" s="112">
        <v>1.2</v>
      </c>
      <c r="AE156" s="116">
        <v>1.4</v>
      </c>
      <c r="AF156" s="112">
        <v>1.2</v>
      </c>
      <c r="AG156" s="116">
        <v>1.4</v>
      </c>
      <c r="AH156" s="112">
        <v>1.2</v>
      </c>
      <c r="AI156" s="116">
        <v>1.4</v>
      </c>
      <c r="AJ156" s="112">
        <v>1.2</v>
      </c>
      <c r="AK156" s="116">
        <v>1.4</v>
      </c>
      <c r="AL156" s="112">
        <v>1.2</v>
      </c>
      <c r="AM156" s="116">
        <v>1.4</v>
      </c>
      <c r="AN156" s="112">
        <v>1.2</v>
      </c>
      <c r="AO156" s="116">
        <v>1.5</v>
      </c>
      <c r="AP156" s="112">
        <v>1.2</v>
      </c>
      <c r="AQ156" s="116">
        <v>1.5</v>
      </c>
      <c r="AR156" s="112">
        <v>1.2</v>
      </c>
      <c r="AS156" s="116">
        <v>1.5</v>
      </c>
      <c r="AT156" s="112">
        <v>1.2</v>
      </c>
      <c r="AU156" s="116">
        <v>1.5</v>
      </c>
      <c r="AV156" s="112">
        <v>1.2</v>
      </c>
      <c r="AW156" s="116">
        <v>1.5</v>
      </c>
      <c r="AX156" s="112">
        <v>1.2</v>
      </c>
      <c r="AY156" s="116">
        <v>1.5</v>
      </c>
      <c r="AZ156" s="112">
        <v>1.2</v>
      </c>
      <c r="BA156" s="116">
        <v>1.5</v>
      </c>
      <c r="BB156" s="112">
        <v>1.2</v>
      </c>
      <c r="BC156" s="116">
        <v>1.5</v>
      </c>
      <c r="BD156" s="112">
        <v>1.2</v>
      </c>
      <c r="BE156" s="116">
        <v>1.5</v>
      </c>
      <c r="BF156" s="112">
        <v>1.2</v>
      </c>
      <c r="BG156" s="116">
        <v>1.5</v>
      </c>
      <c r="BH156" s="112"/>
      <c r="BI156" s="116"/>
      <c r="BJ156" s="112"/>
      <c r="BK156" s="117"/>
      <c r="BL156" s="112"/>
      <c r="BM156" s="117"/>
      <c r="BN156" s="126"/>
      <c r="BO156" s="112"/>
      <c r="BP156" s="117"/>
      <c r="BQ156" s="126"/>
      <c r="BR156" s="112"/>
      <c r="BS156" s="117"/>
      <c r="BT156" s="126"/>
      <c r="BU156" s="95"/>
    </row>
    <row r="157" spans="1:73" s="84" customFormat="1" collapsed="1" x14ac:dyDescent="0.25">
      <c r="A157" s="102">
        <v>134</v>
      </c>
      <c r="B157" s="113" t="s">
        <v>148</v>
      </c>
      <c r="C157" s="114"/>
      <c r="D157" s="112">
        <v>1.2</v>
      </c>
      <c r="E157" s="115">
        <v>1.1000000000000001</v>
      </c>
      <c r="F157" s="112">
        <v>1.3</v>
      </c>
      <c r="G157" s="116">
        <v>1.1000000000000001</v>
      </c>
      <c r="H157" s="112">
        <v>1.3</v>
      </c>
      <c r="I157" s="116">
        <v>1.1000000000000001</v>
      </c>
      <c r="J157" s="112">
        <v>1.3</v>
      </c>
      <c r="K157" s="116">
        <v>1.1000000000000001</v>
      </c>
      <c r="L157" s="112">
        <v>1.3</v>
      </c>
      <c r="M157" s="116">
        <v>1.1000000000000001</v>
      </c>
      <c r="N157" s="112">
        <v>1.3</v>
      </c>
      <c r="O157" s="116">
        <v>1.2</v>
      </c>
      <c r="P157" s="112">
        <v>1.3</v>
      </c>
      <c r="Q157" s="116">
        <v>1.2</v>
      </c>
      <c r="R157" s="128">
        <v>1.3</v>
      </c>
      <c r="S157" s="123">
        <v>1.3</v>
      </c>
      <c r="T157" s="112">
        <v>1.3</v>
      </c>
      <c r="U157" s="116">
        <v>1.3</v>
      </c>
      <c r="V157" s="112">
        <v>1.3</v>
      </c>
      <c r="W157" s="116">
        <v>1.3</v>
      </c>
      <c r="X157" s="112">
        <v>1.3</v>
      </c>
      <c r="Y157" s="116">
        <v>1.4</v>
      </c>
      <c r="Z157" s="112">
        <v>1.3</v>
      </c>
      <c r="AA157" s="116">
        <v>1.4</v>
      </c>
      <c r="AB157" s="112">
        <v>1.3</v>
      </c>
      <c r="AC157" s="116">
        <v>1.4</v>
      </c>
      <c r="AD157" s="112">
        <v>1.3</v>
      </c>
      <c r="AE157" s="116">
        <v>1.4</v>
      </c>
      <c r="AF157" s="112">
        <v>1.3</v>
      </c>
      <c r="AG157" s="116">
        <v>1.55</v>
      </c>
      <c r="AH157" s="112">
        <v>1.3</v>
      </c>
      <c r="AI157" s="116">
        <v>1.55</v>
      </c>
      <c r="AJ157" s="112">
        <v>1.3</v>
      </c>
      <c r="AK157" s="116">
        <v>1.55</v>
      </c>
      <c r="AL157" s="112">
        <v>1.3</v>
      </c>
      <c r="AM157" s="116">
        <v>1.55</v>
      </c>
      <c r="AN157" s="112">
        <v>1.3</v>
      </c>
      <c r="AO157" s="116">
        <v>1.55</v>
      </c>
      <c r="AP157" s="112">
        <v>1.3</v>
      </c>
      <c r="AQ157" s="116">
        <v>1.55</v>
      </c>
      <c r="AR157" s="112">
        <v>1.3</v>
      </c>
      <c r="AS157" s="116">
        <v>1.55</v>
      </c>
      <c r="AT157" s="112">
        <v>1.3</v>
      </c>
      <c r="AU157" s="116">
        <v>1.55</v>
      </c>
      <c r="AV157" s="112">
        <v>1.3</v>
      </c>
      <c r="AW157" s="116">
        <v>1.55</v>
      </c>
      <c r="AX157" s="112">
        <v>1.3</v>
      </c>
      <c r="AY157" s="116">
        <v>1.55</v>
      </c>
      <c r="AZ157" s="112">
        <v>1.3</v>
      </c>
      <c r="BA157" s="116">
        <v>1.55</v>
      </c>
      <c r="BB157" s="112">
        <v>1.3</v>
      </c>
      <c r="BC157" s="116">
        <v>1.55</v>
      </c>
      <c r="BD157" s="112">
        <v>1.3</v>
      </c>
      <c r="BE157" s="116">
        <v>1.55</v>
      </c>
      <c r="BF157" s="112">
        <v>1.25</v>
      </c>
      <c r="BG157" s="116">
        <v>1.55</v>
      </c>
      <c r="BH157" s="112">
        <v>1.25</v>
      </c>
      <c r="BI157" s="116">
        <v>1.55</v>
      </c>
      <c r="BJ157" s="112">
        <v>1.25</v>
      </c>
      <c r="BK157" s="117">
        <v>1.55</v>
      </c>
      <c r="BL157" s="112">
        <v>1.25</v>
      </c>
      <c r="BM157" s="117">
        <v>1.58</v>
      </c>
      <c r="BN157" s="126">
        <f t="shared" si="6"/>
        <v>0.96</v>
      </c>
      <c r="BO157" s="112">
        <v>1.25</v>
      </c>
      <c r="BP157" s="117">
        <v>1.58</v>
      </c>
      <c r="BQ157" s="126">
        <f t="shared" ref="BQ157:BQ165" si="7">+BO157-(BP157-1)/2</f>
        <v>0.96</v>
      </c>
      <c r="BR157" s="112">
        <v>1.25</v>
      </c>
      <c r="BS157" s="117">
        <v>1.65</v>
      </c>
      <c r="BT157" s="126">
        <f t="shared" ref="BT157:BT165" si="8">+BR157-(BS157-1)/2</f>
        <v>0.92500000000000004</v>
      </c>
      <c r="BU157" s="95"/>
    </row>
    <row r="158" spans="1:73" s="84" customFormat="1" x14ac:dyDescent="0.25">
      <c r="A158" s="102">
        <v>135</v>
      </c>
      <c r="B158" s="113" t="s">
        <v>149</v>
      </c>
      <c r="C158" s="114"/>
      <c r="D158" s="112">
        <v>1.35</v>
      </c>
      <c r="E158" s="115">
        <v>1.1000000000000001</v>
      </c>
      <c r="F158" s="112">
        <v>1.35</v>
      </c>
      <c r="G158" s="116">
        <v>1.1000000000000001</v>
      </c>
      <c r="H158" s="112">
        <v>1.35</v>
      </c>
      <c r="I158" s="116">
        <v>1.1000000000000001</v>
      </c>
      <c r="J158" s="112">
        <v>1.35</v>
      </c>
      <c r="K158" s="116">
        <v>1.1000000000000001</v>
      </c>
      <c r="L158" s="112">
        <v>1.35</v>
      </c>
      <c r="M158" s="116">
        <v>1.2</v>
      </c>
      <c r="N158" s="112">
        <v>1.35</v>
      </c>
      <c r="O158" s="116">
        <v>1.2</v>
      </c>
      <c r="P158" s="112">
        <v>1.35</v>
      </c>
      <c r="Q158" s="116">
        <v>1.2</v>
      </c>
      <c r="R158" s="128">
        <v>1.35</v>
      </c>
      <c r="S158" s="108">
        <v>1.2</v>
      </c>
      <c r="T158" s="112">
        <v>1.35</v>
      </c>
      <c r="U158" s="116">
        <v>1.2</v>
      </c>
      <c r="V158" s="112">
        <v>1.35</v>
      </c>
      <c r="W158" s="116">
        <v>1.2</v>
      </c>
      <c r="X158" s="112">
        <v>1.35</v>
      </c>
      <c r="Y158" s="116">
        <v>1.2</v>
      </c>
      <c r="Z158" s="112">
        <v>1.35</v>
      </c>
      <c r="AA158" s="116">
        <v>1.25</v>
      </c>
      <c r="AB158" s="112">
        <v>1.35</v>
      </c>
      <c r="AC158" s="116">
        <v>1.25</v>
      </c>
      <c r="AD158" s="112">
        <v>1.35</v>
      </c>
      <c r="AE158" s="116">
        <v>1.25</v>
      </c>
      <c r="AF158" s="112">
        <v>1.35</v>
      </c>
      <c r="AG158" s="116">
        <v>1.25</v>
      </c>
      <c r="AH158" s="112">
        <v>1.35</v>
      </c>
      <c r="AI158" s="116">
        <v>1.25</v>
      </c>
      <c r="AJ158" s="112">
        <v>1.35</v>
      </c>
      <c r="AK158" s="116">
        <v>1.35</v>
      </c>
      <c r="AL158" s="112">
        <v>1.35</v>
      </c>
      <c r="AM158" s="116">
        <v>1.35</v>
      </c>
      <c r="AN158" s="112">
        <v>1.35</v>
      </c>
      <c r="AO158" s="116">
        <v>1.35</v>
      </c>
      <c r="AP158" s="112">
        <v>1.35</v>
      </c>
      <c r="AQ158" s="116">
        <v>1.35</v>
      </c>
      <c r="AR158" s="112">
        <v>1.35</v>
      </c>
      <c r="AS158" s="116">
        <v>1.35</v>
      </c>
      <c r="AT158" s="112">
        <v>1.35</v>
      </c>
      <c r="AU158" s="116">
        <v>1.35</v>
      </c>
      <c r="AV158" s="112">
        <v>1.35</v>
      </c>
      <c r="AW158" s="116">
        <v>1.35</v>
      </c>
      <c r="AX158" s="112">
        <v>1.35</v>
      </c>
      <c r="AY158" s="116">
        <v>1.35</v>
      </c>
      <c r="AZ158" s="112">
        <v>1.35</v>
      </c>
      <c r="BA158" s="116">
        <v>1.35</v>
      </c>
      <c r="BB158" s="112">
        <v>1.35</v>
      </c>
      <c r="BC158" s="116">
        <v>1.35</v>
      </c>
      <c r="BD158" s="112">
        <v>1.35</v>
      </c>
      <c r="BE158" s="116">
        <v>1.35</v>
      </c>
      <c r="BF158" s="112">
        <v>1.35</v>
      </c>
      <c r="BG158" s="116">
        <v>1.35</v>
      </c>
      <c r="BH158" s="112">
        <v>1.35</v>
      </c>
      <c r="BI158" s="116">
        <v>1.35</v>
      </c>
      <c r="BJ158" s="112">
        <v>1.35</v>
      </c>
      <c r="BK158" s="117">
        <v>1.35</v>
      </c>
      <c r="BL158" s="112">
        <v>1.35</v>
      </c>
      <c r="BM158" s="117">
        <v>1.35</v>
      </c>
      <c r="BN158" s="126">
        <f t="shared" si="6"/>
        <v>1.175</v>
      </c>
      <c r="BO158" s="112">
        <v>1.35</v>
      </c>
      <c r="BP158" s="117">
        <v>1.35</v>
      </c>
      <c r="BQ158" s="126">
        <f t="shared" si="7"/>
        <v>1.175</v>
      </c>
      <c r="BR158" s="112">
        <v>1.35</v>
      </c>
      <c r="BS158" s="117">
        <v>1.38</v>
      </c>
      <c r="BT158" s="126">
        <f t="shared" si="8"/>
        <v>1.1600000000000001</v>
      </c>
      <c r="BU158" s="95"/>
    </row>
    <row r="159" spans="1:73" s="84" customFormat="1" x14ac:dyDescent="0.25">
      <c r="A159" s="102">
        <v>136</v>
      </c>
      <c r="B159" s="113" t="s">
        <v>150</v>
      </c>
      <c r="C159" s="114"/>
      <c r="D159" s="112">
        <v>1.2</v>
      </c>
      <c r="E159" s="115">
        <v>1.2</v>
      </c>
      <c r="F159" s="112">
        <v>1.2</v>
      </c>
      <c r="G159" s="116">
        <v>1.2</v>
      </c>
      <c r="H159" s="112">
        <v>1.2</v>
      </c>
      <c r="I159" s="116">
        <v>1.2</v>
      </c>
      <c r="J159" s="112">
        <v>1.2</v>
      </c>
      <c r="K159" s="116">
        <v>1.2</v>
      </c>
      <c r="L159" s="112">
        <v>1.2</v>
      </c>
      <c r="M159" s="116">
        <v>1.2</v>
      </c>
      <c r="N159" s="112">
        <v>1.2</v>
      </c>
      <c r="O159" s="116">
        <v>1.25</v>
      </c>
      <c r="P159" s="112">
        <v>1.2</v>
      </c>
      <c r="Q159" s="116">
        <v>1.25</v>
      </c>
      <c r="R159" s="128">
        <v>1.2</v>
      </c>
      <c r="S159" s="108">
        <v>1.25</v>
      </c>
      <c r="T159" s="112">
        <v>1.2</v>
      </c>
      <c r="U159" s="116">
        <v>1.3</v>
      </c>
      <c r="V159" s="112">
        <v>1.2</v>
      </c>
      <c r="W159" s="116">
        <v>1.3</v>
      </c>
      <c r="X159" s="112">
        <v>1.2</v>
      </c>
      <c r="Y159" s="116">
        <v>1.35</v>
      </c>
      <c r="Z159" s="112">
        <v>1.2</v>
      </c>
      <c r="AA159" s="116">
        <v>1.35</v>
      </c>
      <c r="AB159" s="112">
        <v>1.2</v>
      </c>
      <c r="AC159" s="116">
        <v>1.35</v>
      </c>
      <c r="AD159" s="112">
        <v>1.2</v>
      </c>
      <c r="AE159" s="116">
        <v>1.35</v>
      </c>
      <c r="AF159" s="112">
        <v>1.2</v>
      </c>
      <c r="AG159" s="116">
        <v>1.35</v>
      </c>
      <c r="AH159" s="112">
        <v>1.2</v>
      </c>
      <c r="AI159" s="116">
        <v>1.35</v>
      </c>
      <c r="AJ159" s="112">
        <v>1.2</v>
      </c>
      <c r="AK159" s="116">
        <v>1.35</v>
      </c>
      <c r="AL159" s="112">
        <v>1.2</v>
      </c>
      <c r="AM159" s="116">
        <v>1.35</v>
      </c>
      <c r="AN159" s="112">
        <v>1.2</v>
      </c>
      <c r="AO159" s="116">
        <v>1.4</v>
      </c>
      <c r="AP159" s="112">
        <v>1.2</v>
      </c>
      <c r="AQ159" s="116">
        <v>1.4</v>
      </c>
      <c r="AR159" s="112">
        <v>1.2</v>
      </c>
      <c r="AS159" s="116">
        <v>1.4</v>
      </c>
      <c r="AT159" s="112">
        <v>1.2</v>
      </c>
      <c r="AU159" s="116">
        <v>1.4</v>
      </c>
      <c r="AV159" s="112">
        <v>1.2</v>
      </c>
      <c r="AW159" s="116">
        <v>1.4</v>
      </c>
      <c r="AX159" s="112">
        <v>1.2</v>
      </c>
      <c r="AY159" s="116">
        <v>1.4</v>
      </c>
      <c r="AZ159" s="112">
        <v>1.2</v>
      </c>
      <c r="BA159" s="116">
        <v>1.4</v>
      </c>
      <c r="BB159" s="112">
        <v>1.2</v>
      </c>
      <c r="BC159" s="116">
        <v>1.4</v>
      </c>
      <c r="BD159" s="112">
        <v>1.2</v>
      </c>
      <c r="BE159" s="116">
        <v>1.4</v>
      </c>
      <c r="BF159" s="112">
        <v>1.2</v>
      </c>
      <c r="BG159" s="116">
        <v>1.4</v>
      </c>
      <c r="BH159" s="112">
        <v>1.2</v>
      </c>
      <c r="BI159" s="116">
        <v>1.4</v>
      </c>
      <c r="BJ159" s="112">
        <v>1.2</v>
      </c>
      <c r="BK159" s="117">
        <v>1.4</v>
      </c>
      <c r="BL159" s="112">
        <v>1.2</v>
      </c>
      <c r="BM159" s="117">
        <v>1.43</v>
      </c>
      <c r="BN159" s="126">
        <f t="shared" si="6"/>
        <v>0.98499999999999999</v>
      </c>
      <c r="BO159" s="112">
        <v>1.2</v>
      </c>
      <c r="BP159" s="117">
        <v>1.43</v>
      </c>
      <c r="BQ159" s="126">
        <f t="shared" si="7"/>
        <v>0.98499999999999999</v>
      </c>
      <c r="BR159" s="112">
        <v>1.2</v>
      </c>
      <c r="BS159" s="117">
        <v>1.46</v>
      </c>
      <c r="BT159" s="126">
        <f t="shared" si="8"/>
        <v>0.97</v>
      </c>
      <c r="BU159" s="95"/>
    </row>
    <row r="160" spans="1:73" s="84" customFormat="1" x14ac:dyDescent="0.25">
      <c r="A160" s="102">
        <v>137</v>
      </c>
      <c r="B160" s="113" t="s">
        <v>151</v>
      </c>
      <c r="C160" s="114"/>
      <c r="D160" s="112">
        <v>1</v>
      </c>
      <c r="E160" s="115">
        <v>1.5</v>
      </c>
      <c r="F160" s="112">
        <v>1</v>
      </c>
      <c r="G160" s="116">
        <v>1.5</v>
      </c>
      <c r="H160" s="112">
        <v>1</v>
      </c>
      <c r="I160" s="116">
        <v>1.5</v>
      </c>
      <c r="J160" s="112">
        <v>1</v>
      </c>
      <c r="K160" s="116">
        <v>1.5</v>
      </c>
      <c r="L160" s="112">
        <v>1</v>
      </c>
      <c r="M160" s="116">
        <v>1.5</v>
      </c>
      <c r="N160" s="112">
        <v>1</v>
      </c>
      <c r="O160" s="116">
        <v>1.5</v>
      </c>
      <c r="P160" s="112">
        <v>1</v>
      </c>
      <c r="Q160" s="116">
        <v>1.5</v>
      </c>
      <c r="R160" s="128">
        <v>1</v>
      </c>
      <c r="S160" s="108">
        <v>1.5</v>
      </c>
      <c r="T160" s="112">
        <v>1</v>
      </c>
      <c r="U160" s="116">
        <v>1.5</v>
      </c>
      <c r="V160" s="112">
        <v>1</v>
      </c>
      <c r="W160" s="116">
        <v>1.5</v>
      </c>
      <c r="X160" s="112">
        <v>1</v>
      </c>
      <c r="Y160" s="116">
        <v>1.5</v>
      </c>
      <c r="Z160" s="112">
        <v>1</v>
      </c>
      <c r="AA160" s="116">
        <v>1.5</v>
      </c>
      <c r="AB160" s="112">
        <v>1</v>
      </c>
      <c r="AC160" s="116">
        <v>1.5</v>
      </c>
      <c r="AD160" s="112">
        <v>1</v>
      </c>
      <c r="AE160" s="116">
        <v>1.5</v>
      </c>
      <c r="AF160" s="112">
        <v>1</v>
      </c>
      <c r="AG160" s="116">
        <v>1.55</v>
      </c>
      <c r="AH160" s="112">
        <v>1</v>
      </c>
      <c r="AI160" s="116">
        <v>1.55</v>
      </c>
      <c r="AJ160" s="112">
        <v>1</v>
      </c>
      <c r="AK160" s="116">
        <v>1.6</v>
      </c>
      <c r="AL160" s="112">
        <v>1</v>
      </c>
      <c r="AM160" s="116">
        <v>1.6</v>
      </c>
      <c r="AN160" s="112">
        <v>1</v>
      </c>
      <c r="AO160" s="116">
        <v>1.6</v>
      </c>
      <c r="AP160" s="112">
        <v>1</v>
      </c>
      <c r="AQ160" s="116">
        <v>1.6</v>
      </c>
      <c r="AR160" s="112">
        <v>1</v>
      </c>
      <c r="AS160" s="116">
        <v>1.6</v>
      </c>
      <c r="AT160" s="112">
        <v>1</v>
      </c>
      <c r="AU160" s="116">
        <v>1.6</v>
      </c>
      <c r="AV160" s="112">
        <v>1</v>
      </c>
      <c r="AW160" s="116">
        <v>1.6</v>
      </c>
      <c r="AX160" s="112">
        <v>1</v>
      </c>
      <c r="AY160" s="116">
        <v>1.6</v>
      </c>
      <c r="AZ160" s="112">
        <v>1</v>
      </c>
      <c r="BA160" s="116">
        <v>1.6</v>
      </c>
      <c r="BB160" s="112">
        <v>1</v>
      </c>
      <c r="BC160" s="116">
        <v>1.6</v>
      </c>
      <c r="BD160" s="112">
        <v>1.1000000000000001</v>
      </c>
      <c r="BE160" s="116">
        <v>1.6</v>
      </c>
      <c r="BF160" s="112">
        <v>1.1000000000000001</v>
      </c>
      <c r="BG160" s="116">
        <v>1.6</v>
      </c>
      <c r="BH160" s="112">
        <v>1.1000000000000001</v>
      </c>
      <c r="BI160" s="116">
        <v>1.6</v>
      </c>
      <c r="BJ160" s="112">
        <v>1.1000000000000001</v>
      </c>
      <c r="BK160" s="117">
        <v>1.6</v>
      </c>
      <c r="BL160" s="112">
        <v>1.1000000000000001</v>
      </c>
      <c r="BM160" s="117">
        <v>1.63</v>
      </c>
      <c r="BN160" s="126">
        <f t="shared" si="6"/>
        <v>0.78500000000000014</v>
      </c>
      <c r="BO160" s="112">
        <v>1.1000000000000001</v>
      </c>
      <c r="BP160" s="117">
        <v>1.63</v>
      </c>
      <c r="BQ160" s="126">
        <f t="shared" si="7"/>
        <v>0.78500000000000014</v>
      </c>
      <c r="BR160" s="112">
        <v>1.1000000000000001</v>
      </c>
      <c r="BS160" s="117">
        <v>1.63</v>
      </c>
      <c r="BT160" s="126">
        <f t="shared" si="8"/>
        <v>0.78500000000000014</v>
      </c>
      <c r="BU160" s="95"/>
    </row>
    <row r="161" spans="1:73" s="84" customFormat="1" x14ac:dyDescent="0.25">
      <c r="A161" s="102">
        <v>138</v>
      </c>
      <c r="B161" s="113" t="s">
        <v>152</v>
      </c>
      <c r="C161" s="114"/>
      <c r="D161" s="112">
        <v>1.2</v>
      </c>
      <c r="E161" s="115">
        <v>1.4</v>
      </c>
      <c r="F161" s="112">
        <v>1.2</v>
      </c>
      <c r="G161" s="116">
        <v>1.4</v>
      </c>
      <c r="H161" s="112">
        <v>1.2</v>
      </c>
      <c r="I161" s="116">
        <v>1.4</v>
      </c>
      <c r="J161" s="112">
        <v>1.2</v>
      </c>
      <c r="K161" s="116">
        <v>1.4</v>
      </c>
      <c r="L161" s="112">
        <v>1.2</v>
      </c>
      <c r="M161" s="116">
        <v>1.4</v>
      </c>
      <c r="N161" s="112">
        <v>1.2</v>
      </c>
      <c r="O161" s="116">
        <v>1.4</v>
      </c>
      <c r="P161" s="112">
        <v>1.2</v>
      </c>
      <c r="Q161" s="116">
        <v>1.4</v>
      </c>
      <c r="R161" s="128">
        <v>1.2</v>
      </c>
      <c r="S161" s="123">
        <v>1.5</v>
      </c>
      <c r="T161" s="112">
        <v>1.2</v>
      </c>
      <c r="U161" s="116">
        <v>1.5</v>
      </c>
      <c r="V161" s="112">
        <v>1.2</v>
      </c>
      <c r="W161" s="116">
        <v>1.5</v>
      </c>
      <c r="X161" s="112">
        <v>1.2</v>
      </c>
      <c r="Y161" s="116">
        <v>1.5</v>
      </c>
      <c r="Z161" s="112">
        <v>1.1499999999999999</v>
      </c>
      <c r="AA161" s="116">
        <v>1.5</v>
      </c>
      <c r="AB161" s="112">
        <v>1.1499999999999999</v>
      </c>
      <c r="AC161" s="116">
        <v>1.5</v>
      </c>
      <c r="AD161" s="112">
        <v>1.1499999999999999</v>
      </c>
      <c r="AE161" s="116">
        <v>1.5</v>
      </c>
      <c r="AF161" s="112">
        <v>1.1000000000000001</v>
      </c>
      <c r="AG161" s="116">
        <v>1.6</v>
      </c>
      <c r="AH161" s="112">
        <v>1.1000000000000001</v>
      </c>
      <c r="AI161" s="116">
        <v>1.6</v>
      </c>
      <c r="AJ161" s="112">
        <v>1.1000000000000001</v>
      </c>
      <c r="AK161" s="116">
        <v>1.6</v>
      </c>
      <c r="AL161" s="112">
        <v>1.1000000000000001</v>
      </c>
      <c r="AM161" s="116">
        <v>1.6</v>
      </c>
      <c r="AN161" s="112">
        <v>1.1000000000000001</v>
      </c>
      <c r="AO161" s="116">
        <v>1.6</v>
      </c>
      <c r="AP161" s="112">
        <v>1.1000000000000001</v>
      </c>
      <c r="AQ161" s="116">
        <v>1.6</v>
      </c>
      <c r="AR161" s="112">
        <v>1.1000000000000001</v>
      </c>
      <c r="AS161" s="116">
        <v>1.6</v>
      </c>
      <c r="AT161" s="112">
        <v>1.1000000000000001</v>
      </c>
      <c r="AU161" s="116">
        <v>1.6</v>
      </c>
      <c r="AV161" s="112">
        <v>1.1000000000000001</v>
      </c>
      <c r="AW161" s="116">
        <v>1.6</v>
      </c>
      <c r="AX161" s="112">
        <v>1.1000000000000001</v>
      </c>
      <c r="AY161" s="116">
        <v>1.6</v>
      </c>
      <c r="AZ161" s="112">
        <v>1.1000000000000001</v>
      </c>
      <c r="BA161" s="116">
        <v>1.6</v>
      </c>
      <c r="BB161" s="112">
        <v>1.1000000000000001</v>
      </c>
      <c r="BC161" s="116">
        <v>1.6</v>
      </c>
      <c r="BD161" s="112">
        <v>1.1000000000000001</v>
      </c>
      <c r="BE161" s="116">
        <v>1.6</v>
      </c>
      <c r="BF161" s="112">
        <v>1.1000000000000001</v>
      </c>
      <c r="BG161" s="116">
        <v>1.6</v>
      </c>
      <c r="BH161" s="112">
        <v>1.1000000000000001</v>
      </c>
      <c r="BI161" s="116">
        <v>1.6</v>
      </c>
      <c r="BJ161" s="112">
        <v>1.1000000000000001</v>
      </c>
      <c r="BK161" s="117">
        <v>1.6</v>
      </c>
      <c r="BL161" s="112">
        <v>1.1000000000000001</v>
      </c>
      <c r="BM161" s="117">
        <v>1.63</v>
      </c>
      <c r="BN161" s="126">
        <f t="shared" si="6"/>
        <v>0.78500000000000014</v>
      </c>
      <c r="BO161" s="112">
        <v>1.1000000000000001</v>
      </c>
      <c r="BP161" s="117">
        <v>1.63</v>
      </c>
      <c r="BQ161" s="126">
        <f t="shared" si="7"/>
        <v>0.78500000000000014</v>
      </c>
      <c r="BR161" s="112">
        <v>1.1000000000000001</v>
      </c>
      <c r="BS161" s="117">
        <v>1.66</v>
      </c>
      <c r="BT161" s="126">
        <f t="shared" si="8"/>
        <v>0.77000000000000013</v>
      </c>
      <c r="BU161" s="95"/>
    </row>
    <row r="162" spans="1:73" s="84" customFormat="1" x14ac:dyDescent="0.25">
      <c r="A162" s="102">
        <v>139</v>
      </c>
      <c r="B162" s="113" t="s">
        <v>153</v>
      </c>
      <c r="C162" s="114"/>
      <c r="D162" s="112">
        <v>1.35</v>
      </c>
      <c r="E162" s="115">
        <v>1.25</v>
      </c>
      <c r="F162" s="112">
        <v>1.35</v>
      </c>
      <c r="G162" s="116">
        <v>1.35</v>
      </c>
      <c r="H162" s="112">
        <v>1.35</v>
      </c>
      <c r="I162" s="116">
        <v>1.35</v>
      </c>
      <c r="J162" s="112">
        <v>1.3</v>
      </c>
      <c r="K162" s="116">
        <v>1.35</v>
      </c>
      <c r="L162" s="112">
        <v>1.3</v>
      </c>
      <c r="M162" s="116">
        <v>1.35</v>
      </c>
      <c r="N162" s="112">
        <v>1.3</v>
      </c>
      <c r="O162" s="116">
        <v>1.35</v>
      </c>
      <c r="P162" s="112">
        <v>1.3</v>
      </c>
      <c r="Q162" s="116">
        <v>1.35</v>
      </c>
      <c r="R162" s="128">
        <v>1.3</v>
      </c>
      <c r="S162" s="123">
        <v>1.4</v>
      </c>
      <c r="T162" s="112">
        <v>1.3</v>
      </c>
      <c r="U162" s="116">
        <v>1.4</v>
      </c>
      <c r="V162" s="112">
        <v>1.3</v>
      </c>
      <c r="W162" s="116">
        <v>1.4</v>
      </c>
      <c r="X162" s="112">
        <v>1.3</v>
      </c>
      <c r="Y162" s="116">
        <v>1.4</v>
      </c>
      <c r="Z162" s="112">
        <v>1.3</v>
      </c>
      <c r="AA162" s="116">
        <v>1.4</v>
      </c>
      <c r="AB162" s="112">
        <v>1.3</v>
      </c>
      <c r="AC162" s="116">
        <v>1.4</v>
      </c>
      <c r="AD162" s="112">
        <v>1.25</v>
      </c>
      <c r="AE162" s="116">
        <v>1.4</v>
      </c>
      <c r="AF162" s="112">
        <v>1.25</v>
      </c>
      <c r="AG162" s="116">
        <v>1.4</v>
      </c>
      <c r="AH162" s="112">
        <v>1.25</v>
      </c>
      <c r="AI162" s="116">
        <v>1.4</v>
      </c>
      <c r="AJ162" s="112">
        <v>1.25</v>
      </c>
      <c r="AK162" s="116">
        <v>1.4</v>
      </c>
      <c r="AL162" s="112">
        <v>1.25</v>
      </c>
      <c r="AM162" s="116">
        <v>1.5</v>
      </c>
      <c r="AN162" s="112">
        <v>1.25</v>
      </c>
      <c r="AO162" s="116">
        <v>1.5</v>
      </c>
      <c r="AP162" s="112">
        <v>1.25</v>
      </c>
      <c r="AQ162" s="116">
        <v>1.5</v>
      </c>
      <c r="AR162" s="112">
        <v>1.25</v>
      </c>
      <c r="AS162" s="116">
        <v>1.5</v>
      </c>
      <c r="AT162" s="112">
        <v>1.25</v>
      </c>
      <c r="AU162" s="116">
        <v>1.5</v>
      </c>
      <c r="AV162" s="112">
        <v>1.25</v>
      </c>
      <c r="AW162" s="116">
        <v>1.5</v>
      </c>
      <c r="AX162" s="112">
        <v>1.25</v>
      </c>
      <c r="AY162" s="116">
        <v>1.5</v>
      </c>
      <c r="AZ162" s="112">
        <v>1.25</v>
      </c>
      <c r="BA162" s="116">
        <v>1.5</v>
      </c>
      <c r="BB162" s="112">
        <v>1.25</v>
      </c>
      <c r="BC162" s="116">
        <v>1.5</v>
      </c>
      <c r="BD162" s="112">
        <v>1.25</v>
      </c>
      <c r="BE162" s="116">
        <v>1.5</v>
      </c>
      <c r="BF162" s="112">
        <v>1.25</v>
      </c>
      <c r="BG162" s="116">
        <v>1.5</v>
      </c>
      <c r="BH162" s="112">
        <v>1.25</v>
      </c>
      <c r="BI162" s="116">
        <v>1.5</v>
      </c>
      <c r="BJ162" s="112">
        <v>1.25</v>
      </c>
      <c r="BK162" s="117">
        <v>1.5</v>
      </c>
      <c r="BL162" s="112">
        <v>1.25</v>
      </c>
      <c r="BM162" s="117">
        <v>1.53</v>
      </c>
      <c r="BN162" s="126">
        <f t="shared" si="6"/>
        <v>0.98499999999999999</v>
      </c>
      <c r="BO162" s="112">
        <v>1.25</v>
      </c>
      <c r="BP162" s="117">
        <v>1.53</v>
      </c>
      <c r="BQ162" s="126">
        <f t="shared" si="7"/>
        <v>0.98499999999999999</v>
      </c>
      <c r="BR162" s="112">
        <v>1.25</v>
      </c>
      <c r="BS162" s="117">
        <v>1.53</v>
      </c>
      <c r="BT162" s="126">
        <f t="shared" si="8"/>
        <v>0.98499999999999999</v>
      </c>
      <c r="BU162" s="95"/>
    </row>
    <row r="163" spans="1:73" s="84" customFormat="1" x14ac:dyDescent="0.25">
      <c r="A163" s="102">
        <v>140</v>
      </c>
      <c r="B163" s="113" t="s">
        <v>154</v>
      </c>
      <c r="C163" s="114"/>
      <c r="D163" s="112">
        <v>1.4</v>
      </c>
      <c r="E163" s="115">
        <v>1.25</v>
      </c>
      <c r="F163" s="112">
        <v>1.3</v>
      </c>
      <c r="G163" s="116">
        <v>1.25</v>
      </c>
      <c r="H163" s="112">
        <v>1.3</v>
      </c>
      <c r="I163" s="116">
        <v>1.25</v>
      </c>
      <c r="J163" s="112">
        <v>1.3</v>
      </c>
      <c r="K163" s="116">
        <v>1.25</v>
      </c>
      <c r="L163" s="112">
        <v>1.3</v>
      </c>
      <c r="M163" s="116">
        <v>1.25</v>
      </c>
      <c r="N163" s="112">
        <v>1.3</v>
      </c>
      <c r="O163" s="116">
        <v>1.25</v>
      </c>
      <c r="P163" s="112">
        <v>1.2</v>
      </c>
      <c r="Q163" s="116">
        <v>1.25</v>
      </c>
      <c r="R163" s="128">
        <v>1.2</v>
      </c>
      <c r="S163" s="108">
        <v>1.25</v>
      </c>
      <c r="T163" s="112">
        <v>1.2</v>
      </c>
      <c r="U163" s="116">
        <v>1.25</v>
      </c>
      <c r="V163" s="112">
        <v>1.2</v>
      </c>
      <c r="W163" s="116">
        <v>1.25</v>
      </c>
      <c r="X163" s="112">
        <v>1.2</v>
      </c>
      <c r="Y163" s="116">
        <v>1.25</v>
      </c>
      <c r="Z163" s="112">
        <v>1.2</v>
      </c>
      <c r="AA163" s="116">
        <v>1.25</v>
      </c>
      <c r="AB163" s="112">
        <v>1.2</v>
      </c>
      <c r="AC163" s="116">
        <v>1.25</v>
      </c>
      <c r="AD163" s="112">
        <v>1.2</v>
      </c>
      <c r="AE163" s="116">
        <v>1.3</v>
      </c>
      <c r="AF163" s="112">
        <v>1.2</v>
      </c>
      <c r="AG163" s="116">
        <v>1.3</v>
      </c>
      <c r="AH163" s="112">
        <v>1.2</v>
      </c>
      <c r="AI163" s="116">
        <v>1.3</v>
      </c>
      <c r="AJ163" s="112">
        <v>1.2</v>
      </c>
      <c r="AK163" s="116">
        <v>1.4</v>
      </c>
      <c r="AL163" s="112">
        <v>1.2</v>
      </c>
      <c r="AM163" s="116">
        <v>1.4</v>
      </c>
      <c r="AN163" s="112">
        <v>1.2</v>
      </c>
      <c r="AO163" s="116">
        <v>1.4</v>
      </c>
      <c r="AP163" s="112">
        <v>1.2</v>
      </c>
      <c r="AQ163" s="116">
        <v>1.4</v>
      </c>
      <c r="AR163" s="112">
        <v>1.2</v>
      </c>
      <c r="AS163" s="116">
        <v>1.4</v>
      </c>
      <c r="AT163" s="112">
        <v>1.2</v>
      </c>
      <c r="AU163" s="116">
        <v>1.4</v>
      </c>
      <c r="AV163" s="112">
        <v>1.2</v>
      </c>
      <c r="AW163" s="116">
        <v>1.4</v>
      </c>
      <c r="AX163" s="112">
        <v>1.2</v>
      </c>
      <c r="AY163" s="116">
        <v>1.4</v>
      </c>
      <c r="AZ163" s="112">
        <v>1.2</v>
      </c>
      <c r="BA163" s="116">
        <v>1.4</v>
      </c>
      <c r="BB163" s="112">
        <v>1.2</v>
      </c>
      <c r="BC163" s="116">
        <v>1.4</v>
      </c>
      <c r="BD163" s="112">
        <v>1.2</v>
      </c>
      <c r="BE163" s="116">
        <v>1.4</v>
      </c>
      <c r="BF163" s="112">
        <v>1.2</v>
      </c>
      <c r="BG163" s="116">
        <v>1.4</v>
      </c>
      <c r="BH163" s="112">
        <v>1.2</v>
      </c>
      <c r="BI163" s="116">
        <v>1.4</v>
      </c>
      <c r="BJ163" s="112">
        <v>1.2</v>
      </c>
      <c r="BK163" s="117">
        <v>1.4</v>
      </c>
      <c r="BL163" s="112">
        <v>1.2</v>
      </c>
      <c r="BM163" s="117">
        <v>1.43</v>
      </c>
      <c r="BN163" s="126">
        <f t="shared" si="6"/>
        <v>0.98499999999999999</v>
      </c>
      <c r="BO163" s="112">
        <v>1.2</v>
      </c>
      <c r="BP163" s="117">
        <v>1.43</v>
      </c>
      <c r="BQ163" s="126">
        <f t="shared" si="7"/>
        <v>0.98499999999999999</v>
      </c>
      <c r="BR163" s="112">
        <v>1.2</v>
      </c>
      <c r="BS163" s="117">
        <v>1.46</v>
      </c>
      <c r="BT163" s="126">
        <f t="shared" si="8"/>
        <v>0.97</v>
      </c>
      <c r="BU163" s="95"/>
    </row>
    <row r="164" spans="1:73" s="84" customFormat="1" x14ac:dyDescent="0.25">
      <c r="A164" s="102">
        <v>141</v>
      </c>
      <c r="B164" s="113" t="s">
        <v>155</v>
      </c>
      <c r="C164" s="114"/>
      <c r="D164" s="112">
        <v>1.1499999999999999</v>
      </c>
      <c r="E164" s="115">
        <v>1.3</v>
      </c>
      <c r="F164" s="112">
        <v>1.3</v>
      </c>
      <c r="G164" s="116">
        <v>1.3</v>
      </c>
      <c r="H164" s="112">
        <v>1.3</v>
      </c>
      <c r="I164" s="116">
        <v>1.35</v>
      </c>
      <c r="J164" s="112">
        <v>1.3</v>
      </c>
      <c r="K164" s="116">
        <v>1.35</v>
      </c>
      <c r="L164" s="112">
        <v>1.3</v>
      </c>
      <c r="M164" s="116">
        <v>1.4</v>
      </c>
      <c r="N164" s="112">
        <v>1.3</v>
      </c>
      <c r="O164" s="116">
        <v>1.4</v>
      </c>
      <c r="P164" s="112">
        <v>1.25</v>
      </c>
      <c r="Q164" s="116">
        <v>1.45</v>
      </c>
      <c r="R164" s="128">
        <v>1.25</v>
      </c>
      <c r="S164" s="108">
        <v>1.55</v>
      </c>
      <c r="T164" s="112">
        <v>1.25</v>
      </c>
      <c r="U164" s="116">
        <v>1.55</v>
      </c>
      <c r="V164" s="112">
        <v>1.25</v>
      </c>
      <c r="W164" s="116">
        <v>1.55</v>
      </c>
      <c r="X164" s="112">
        <v>1.25</v>
      </c>
      <c r="Y164" s="116">
        <v>1.55</v>
      </c>
      <c r="Z164" s="112">
        <v>1.2</v>
      </c>
      <c r="AA164" s="116">
        <v>1.6</v>
      </c>
      <c r="AB164" s="112">
        <v>1.2</v>
      </c>
      <c r="AC164" s="116">
        <v>1.6</v>
      </c>
      <c r="AD164" s="112">
        <v>1.2</v>
      </c>
      <c r="AE164" s="116">
        <v>1.6</v>
      </c>
      <c r="AF164" s="112">
        <v>1.2</v>
      </c>
      <c r="AG164" s="116">
        <v>1.6</v>
      </c>
      <c r="AH164" s="112">
        <v>1.2</v>
      </c>
      <c r="AI164" s="116">
        <v>1.6</v>
      </c>
      <c r="AJ164" s="112">
        <v>1.2</v>
      </c>
      <c r="AK164" s="116">
        <v>1.6</v>
      </c>
      <c r="AL164" s="112">
        <v>1.2</v>
      </c>
      <c r="AM164" s="116">
        <v>1.6</v>
      </c>
      <c r="AN164" s="112">
        <v>1.2</v>
      </c>
      <c r="AO164" s="116">
        <v>1.6</v>
      </c>
      <c r="AP164" s="112">
        <v>1.2</v>
      </c>
      <c r="AQ164" s="116">
        <v>1.6</v>
      </c>
      <c r="AR164" s="112">
        <v>1.2</v>
      </c>
      <c r="AS164" s="116">
        <v>1.6</v>
      </c>
      <c r="AT164" s="112">
        <v>1.2</v>
      </c>
      <c r="AU164" s="116">
        <v>1.6</v>
      </c>
      <c r="AV164" s="112">
        <v>1.2</v>
      </c>
      <c r="AW164" s="116">
        <v>1.6</v>
      </c>
      <c r="AX164" s="112">
        <v>1.2</v>
      </c>
      <c r="AY164" s="116">
        <v>1.6</v>
      </c>
      <c r="AZ164" s="112">
        <v>1.2</v>
      </c>
      <c r="BA164" s="116">
        <v>1.6</v>
      </c>
      <c r="BB164" s="112">
        <v>1.2</v>
      </c>
      <c r="BC164" s="116">
        <v>1.6</v>
      </c>
      <c r="BD164" s="112">
        <v>1.2</v>
      </c>
      <c r="BE164" s="116">
        <v>1.6</v>
      </c>
      <c r="BF164" s="112">
        <v>1.2</v>
      </c>
      <c r="BG164" s="116">
        <v>1.6</v>
      </c>
      <c r="BH164" s="112">
        <v>1.2</v>
      </c>
      <c r="BI164" s="116">
        <v>1.6</v>
      </c>
      <c r="BJ164" s="112">
        <v>1.2</v>
      </c>
      <c r="BK164" s="117">
        <v>1.6</v>
      </c>
      <c r="BL164" s="112">
        <v>1.2</v>
      </c>
      <c r="BM164" s="117">
        <v>1.63</v>
      </c>
      <c r="BN164" s="126">
        <f t="shared" si="6"/>
        <v>0.88500000000000001</v>
      </c>
      <c r="BO164" s="112">
        <v>1.2</v>
      </c>
      <c r="BP164" s="117">
        <v>1.63</v>
      </c>
      <c r="BQ164" s="126">
        <f t="shared" si="7"/>
        <v>0.88500000000000001</v>
      </c>
      <c r="BR164" s="112">
        <v>1.2</v>
      </c>
      <c r="BS164" s="117">
        <v>1.66</v>
      </c>
      <c r="BT164" s="126">
        <f t="shared" si="8"/>
        <v>0.87</v>
      </c>
      <c r="BU164" s="95"/>
    </row>
    <row r="165" spans="1:73" s="84" customFormat="1" x14ac:dyDescent="0.25">
      <c r="A165" s="102">
        <v>142</v>
      </c>
      <c r="B165" s="113" t="s">
        <v>156</v>
      </c>
      <c r="C165" s="114"/>
      <c r="D165" s="112">
        <v>1</v>
      </c>
      <c r="E165" s="115">
        <v>1.4</v>
      </c>
      <c r="F165" s="112">
        <v>1</v>
      </c>
      <c r="G165" s="116">
        <v>1.4</v>
      </c>
      <c r="H165" s="112">
        <v>1</v>
      </c>
      <c r="I165" s="116">
        <v>1.4</v>
      </c>
      <c r="J165" s="112">
        <v>1</v>
      </c>
      <c r="K165" s="116">
        <v>1.4</v>
      </c>
      <c r="L165" s="112">
        <v>1</v>
      </c>
      <c r="M165" s="116">
        <v>1.4</v>
      </c>
      <c r="N165" s="112">
        <v>1</v>
      </c>
      <c r="O165" s="116">
        <v>1.4</v>
      </c>
      <c r="P165" s="112">
        <v>1</v>
      </c>
      <c r="Q165" s="116">
        <v>1.45</v>
      </c>
      <c r="R165" s="128">
        <v>1</v>
      </c>
      <c r="S165" s="123">
        <v>1.5</v>
      </c>
      <c r="T165" s="112">
        <v>1</v>
      </c>
      <c r="U165" s="116">
        <v>1.5</v>
      </c>
      <c r="V165" s="112">
        <v>1</v>
      </c>
      <c r="W165" s="116">
        <v>1.5</v>
      </c>
      <c r="X165" s="112">
        <v>1</v>
      </c>
      <c r="Y165" s="116">
        <v>1.5</v>
      </c>
      <c r="Z165" s="112">
        <v>1</v>
      </c>
      <c r="AA165" s="116">
        <v>1.5</v>
      </c>
      <c r="AB165" s="112">
        <v>1</v>
      </c>
      <c r="AC165" s="116">
        <v>1.5</v>
      </c>
      <c r="AD165" s="112">
        <v>1</v>
      </c>
      <c r="AE165" s="116">
        <v>1.5</v>
      </c>
      <c r="AF165" s="112">
        <v>1</v>
      </c>
      <c r="AG165" s="116">
        <v>1.5</v>
      </c>
      <c r="AH165" s="112">
        <v>1</v>
      </c>
      <c r="AI165" s="116">
        <v>1.5</v>
      </c>
      <c r="AJ165" s="112">
        <v>1</v>
      </c>
      <c r="AK165" s="116">
        <v>1.6</v>
      </c>
      <c r="AL165" s="112">
        <v>1</v>
      </c>
      <c r="AM165" s="116">
        <v>1.6</v>
      </c>
      <c r="AN165" s="112">
        <v>1</v>
      </c>
      <c r="AO165" s="116">
        <v>1.7</v>
      </c>
      <c r="AP165" s="112">
        <v>1</v>
      </c>
      <c r="AQ165" s="116">
        <v>1.7</v>
      </c>
      <c r="AR165" s="112">
        <v>1</v>
      </c>
      <c r="AS165" s="116">
        <v>1.7</v>
      </c>
      <c r="AT165" s="112">
        <v>1</v>
      </c>
      <c r="AU165" s="116">
        <v>1.7</v>
      </c>
      <c r="AV165" s="112">
        <v>1</v>
      </c>
      <c r="AW165" s="116">
        <v>1.7</v>
      </c>
      <c r="AX165" s="112">
        <v>1</v>
      </c>
      <c r="AY165" s="116">
        <v>1.7</v>
      </c>
      <c r="AZ165" s="112">
        <v>1</v>
      </c>
      <c r="BA165" s="116">
        <v>1.7</v>
      </c>
      <c r="BB165" s="112">
        <v>1</v>
      </c>
      <c r="BC165" s="116">
        <v>1.7</v>
      </c>
      <c r="BD165" s="112">
        <v>1</v>
      </c>
      <c r="BE165" s="116">
        <v>1.7</v>
      </c>
      <c r="BF165" s="112">
        <v>1</v>
      </c>
      <c r="BG165" s="116">
        <v>1.7</v>
      </c>
      <c r="BH165" s="112">
        <v>1</v>
      </c>
      <c r="BI165" s="116">
        <v>1.7</v>
      </c>
      <c r="BJ165" s="112">
        <v>1</v>
      </c>
      <c r="BK165" s="117">
        <v>1.7</v>
      </c>
      <c r="BL165" s="112">
        <v>1</v>
      </c>
      <c r="BM165" s="117">
        <v>1.73</v>
      </c>
      <c r="BN165" s="126">
        <f t="shared" si="6"/>
        <v>0.63500000000000001</v>
      </c>
      <c r="BO165" s="112">
        <v>1</v>
      </c>
      <c r="BP165" s="117">
        <v>1.73</v>
      </c>
      <c r="BQ165" s="126">
        <f t="shared" si="7"/>
        <v>0.63500000000000001</v>
      </c>
      <c r="BR165" s="112">
        <v>1</v>
      </c>
      <c r="BS165" s="117">
        <v>1.76</v>
      </c>
      <c r="BT165" s="126">
        <f t="shared" si="8"/>
        <v>0.62</v>
      </c>
      <c r="BU165" s="95"/>
    </row>
    <row r="166" spans="1:73" s="84" customFormat="1" collapsed="1" x14ac:dyDescent="0.25">
      <c r="A166" s="241"/>
      <c r="B166" s="242" t="s">
        <v>157</v>
      </c>
      <c r="C166" s="243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5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8"/>
      <c r="BO166" s="247"/>
      <c r="BP166" s="247"/>
      <c r="BQ166" s="248"/>
      <c r="BR166" s="247"/>
      <c r="BS166" s="247"/>
      <c r="BT166" s="248"/>
      <c r="BU166" s="95"/>
    </row>
    <row r="167" spans="1:73" s="84" customFormat="1" hidden="1" outlineLevel="1" x14ac:dyDescent="0.25">
      <c r="A167" s="149">
        <v>143</v>
      </c>
      <c r="B167" s="150" t="s">
        <v>158</v>
      </c>
      <c r="C167" s="151"/>
      <c r="D167" s="112">
        <v>1.3</v>
      </c>
      <c r="E167" s="115">
        <v>1.35</v>
      </c>
      <c r="F167" s="112">
        <v>1.3</v>
      </c>
      <c r="G167" s="116">
        <v>1.35</v>
      </c>
      <c r="H167" s="112">
        <v>1.3</v>
      </c>
      <c r="I167" s="116">
        <v>1.35</v>
      </c>
      <c r="J167" s="112">
        <v>1.2</v>
      </c>
      <c r="K167" s="116">
        <v>1.35</v>
      </c>
      <c r="L167" s="112">
        <v>1.2</v>
      </c>
      <c r="M167" s="116">
        <v>1.35</v>
      </c>
      <c r="N167" s="112">
        <v>1.2</v>
      </c>
      <c r="O167" s="116">
        <v>1.35</v>
      </c>
      <c r="P167" s="112">
        <v>1.2</v>
      </c>
      <c r="Q167" s="116">
        <v>1.35</v>
      </c>
      <c r="R167" s="128">
        <v>1.1000000000000001</v>
      </c>
      <c r="S167" s="123">
        <v>1.4</v>
      </c>
      <c r="T167" s="112">
        <v>1.1000000000000001</v>
      </c>
      <c r="U167" s="116">
        <v>1.4</v>
      </c>
      <c r="V167" s="112">
        <v>1.1000000000000001</v>
      </c>
      <c r="W167" s="116">
        <v>1.4</v>
      </c>
      <c r="X167" s="112">
        <v>1.1000000000000001</v>
      </c>
      <c r="Y167" s="116">
        <v>1.4</v>
      </c>
      <c r="Z167" s="112">
        <v>1.1000000000000001</v>
      </c>
      <c r="AA167" s="116">
        <v>1.4</v>
      </c>
      <c r="AB167" s="112">
        <v>1.1000000000000001</v>
      </c>
      <c r="AC167" s="116">
        <v>1.5</v>
      </c>
      <c r="AD167" s="112">
        <v>1</v>
      </c>
      <c r="AE167" s="116">
        <v>1.5</v>
      </c>
      <c r="AF167" s="112">
        <v>1</v>
      </c>
      <c r="AG167" s="116">
        <v>1.5</v>
      </c>
      <c r="AH167" s="112">
        <v>1</v>
      </c>
      <c r="AI167" s="116">
        <v>1.5</v>
      </c>
      <c r="AJ167" s="112">
        <v>1</v>
      </c>
      <c r="AK167" s="116">
        <v>1.6</v>
      </c>
      <c r="AL167" s="112">
        <v>1</v>
      </c>
      <c r="AM167" s="116">
        <v>1.6</v>
      </c>
      <c r="AN167" s="112">
        <v>1</v>
      </c>
      <c r="AO167" s="116">
        <v>1.7</v>
      </c>
      <c r="AP167" s="112">
        <v>1</v>
      </c>
      <c r="AQ167" s="116">
        <v>1.7</v>
      </c>
      <c r="AR167" s="112">
        <v>1</v>
      </c>
      <c r="AS167" s="116">
        <v>1.7</v>
      </c>
      <c r="AT167" s="112">
        <v>1</v>
      </c>
      <c r="AU167" s="116">
        <v>1.7</v>
      </c>
      <c r="AV167" s="112">
        <v>1</v>
      </c>
      <c r="AW167" s="116">
        <v>1.7</v>
      </c>
      <c r="AX167" s="112">
        <v>1</v>
      </c>
      <c r="AY167" s="116">
        <v>1.7</v>
      </c>
      <c r="AZ167" s="112">
        <v>1</v>
      </c>
      <c r="BA167" s="116">
        <v>1.7</v>
      </c>
      <c r="BB167" s="112">
        <v>1</v>
      </c>
      <c r="BC167" s="116">
        <v>1.7</v>
      </c>
      <c r="BD167" s="112">
        <v>1</v>
      </c>
      <c r="BE167" s="116">
        <v>1.7</v>
      </c>
      <c r="BF167" s="112">
        <v>1</v>
      </c>
      <c r="BG167" s="116">
        <v>1.7</v>
      </c>
      <c r="BH167" s="112"/>
      <c r="BI167" s="116"/>
      <c r="BJ167" s="112"/>
      <c r="BK167" s="117"/>
      <c r="BL167" s="112"/>
      <c r="BM167" s="117"/>
      <c r="BN167" s="126"/>
      <c r="BO167" s="112"/>
      <c r="BP167" s="117"/>
      <c r="BQ167" s="126"/>
      <c r="BR167" s="112"/>
      <c r="BS167" s="117"/>
      <c r="BT167" s="126"/>
      <c r="BU167" s="95"/>
    </row>
    <row r="168" spans="1:73" s="84" customFormat="1" collapsed="1" x14ac:dyDescent="0.25">
      <c r="A168" s="149">
        <v>143</v>
      </c>
      <c r="B168" s="150" t="s">
        <v>159</v>
      </c>
      <c r="C168" s="151"/>
      <c r="D168" s="112"/>
      <c r="E168" s="115"/>
      <c r="F168" s="112"/>
      <c r="G168" s="116"/>
      <c r="H168" s="112"/>
      <c r="I168" s="116"/>
      <c r="J168" s="112"/>
      <c r="K168" s="116"/>
      <c r="L168" s="112"/>
      <c r="M168" s="116"/>
      <c r="N168" s="112"/>
      <c r="O168" s="116"/>
      <c r="P168" s="112"/>
      <c r="Q168" s="116"/>
      <c r="R168" s="128"/>
      <c r="S168" s="123"/>
      <c r="T168" s="112"/>
      <c r="U168" s="116"/>
      <c r="V168" s="112"/>
      <c r="W168" s="116"/>
      <c r="X168" s="112"/>
      <c r="Y168" s="116"/>
      <c r="Z168" s="112"/>
      <c r="AA168" s="116"/>
      <c r="AB168" s="112"/>
      <c r="AC168" s="116"/>
      <c r="AD168" s="112"/>
      <c r="AE168" s="116"/>
      <c r="AF168" s="112"/>
      <c r="AG168" s="116"/>
      <c r="AH168" s="112"/>
      <c r="AI168" s="116"/>
      <c r="AJ168" s="112"/>
      <c r="AK168" s="116"/>
      <c r="AL168" s="112"/>
      <c r="AM168" s="116"/>
      <c r="AN168" s="112"/>
      <c r="AO168" s="116"/>
      <c r="AP168" s="112"/>
      <c r="AQ168" s="116"/>
      <c r="AR168" s="112"/>
      <c r="AS168" s="116"/>
      <c r="AT168" s="112"/>
      <c r="AU168" s="116"/>
      <c r="AV168" s="112"/>
      <c r="AW168" s="116"/>
      <c r="AX168" s="112"/>
      <c r="AY168" s="116"/>
      <c r="AZ168" s="112"/>
      <c r="BA168" s="116"/>
      <c r="BB168" s="112"/>
      <c r="BC168" s="116"/>
      <c r="BD168" s="112"/>
      <c r="BE168" s="116"/>
      <c r="BF168" s="112"/>
      <c r="BG168" s="116"/>
      <c r="BH168" s="112">
        <v>1</v>
      </c>
      <c r="BI168" s="116">
        <v>1.7</v>
      </c>
      <c r="BJ168" s="112">
        <v>1</v>
      </c>
      <c r="BK168" s="117">
        <v>1.7</v>
      </c>
      <c r="BL168" s="112">
        <v>1</v>
      </c>
      <c r="BM168" s="117">
        <v>1.73</v>
      </c>
      <c r="BN168" s="126">
        <f t="shared" si="6"/>
        <v>0.63500000000000001</v>
      </c>
      <c r="BO168" s="112">
        <v>1</v>
      </c>
      <c r="BP168" s="117">
        <v>1.73</v>
      </c>
      <c r="BQ168" s="126">
        <f>+BO168-(BP168-1)/2</f>
        <v>0.63500000000000001</v>
      </c>
      <c r="BR168" s="112">
        <v>1</v>
      </c>
      <c r="BS168" s="117">
        <v>1.76</v>
      </c>
      <c r="BT168" s="126">
        <f>+BR168-(BS168-1)/2</f>
        <v>0.62</v>
      </c>
      <c r="BU168" s="95"/>
    </row>
    <row r="169" spans="1:73" s="84" customFormat="1" x14ac:dyDescent="0.25">
      <c r="A169" s="102">
        <v>144</v>
      </c>
      <c r="B169" s="113" t="s">
        <v>160</v>
      </c>
      <c r="C169" s="114"/>
      <c r="D169" s="112">
        <v>1.1000000000000001</v>
      </c>
      <c r="E169" s="115">
        <v>1.1000000000000001</v>
      </c>
      <c r="F169" s="112">
        <v>1.1000000000000001</v>
      </c>
      <c r="G169" s="116">
        <v>1.1000000000000001</v>
      </c>
      <c r="H169" s="112">
        <v>1.1000000000000001</v>
      </c>
      <c r="I169" s="116">
        <v>1.1000000000000001</v>
      </c>
      <c r="J169" s="112">
        <v>1.1000000000000001</v>
      </c>
      <c r="K169" s="116">
        <v>1.1000000000000001</v>
      </c>
      <c r="L169" s="112">
        <v>1.1000000000000001</v>
      </c>
      <c r="M169" s="116">
        <v>1.1000000000000001</v>
      </c>
      <c r="N169" s="112">
        <v>1.1000000000000001</v>
      </c>
      <c r="O169" s="116">
        <v>1.1000000000000001</v>
      </c>
      <c r="P169" s="112">
        <v>1.1000000000000001</v>
      </c>
      <c r="Q169" s="116">
        <v>1.1000000000000001</v>
      </c>
      <c r="R169" s="137">
        <v>1.2</v>
      </c>
      <c r="S169" s="123">
        <v>1.2</v>
      </c>
      <c r="T169" s="112">
        <v>1.2</v>
      </c>
      <c r="U169" s="116">
        <v>1.2</v>
      </c>
      <c r="V169" s="112">
        <v>1.2</v>
      </c>
      <c r="W169" s="116">
        <v>1.2</v>
      </c>
      <c r="X169" s="112">
        <v>1.2</v>
      </c>
      <c r="Y169" s="116">
        <v>1.2</v>
      </c>
      <c r="Z169" s="112">
        <v>1.2</v>
      </c>
      <c r="AA169" s="116">
        <v>1.2</v>
      </c>
      <c r="AB169" s="112">
        <v>1.2</v>
      </c>
      <c r="AC169" s="116">
        <v>1.2</v>
      </c>
      <c r="AD169" s="112">
        <v>1.2</v>
      </c>
      <c r="AE169" s="116">
        <v>1.2</v>
      </c>
      <c r="AF169" s="112">
        <v>1.2</v>
      </c>
      <c r="AG169" s="116">
        <v>1.2</v>
      </c>
      <c r="AH169" s="112">
        <v>1.2</v>
      </c>
      <c r="AI169" s="116">
        <v>1.3</v>
      </c>
      <c r="AJ169" s="112">
        <v>1.2</v>
      </c>
      <c r="AK169" s="116">
        <v>1.3</v>
      </c>
      <c r="AL169" s="112">
        <v>1.2</v>
      </c>
      <c r="AM169" s="116">
        <v>1.3</v>
      </c>
      <c r="AN169" s="112">
        <v>1.2</v>
      </c>
      <c r="AO169" s="116">
        <v>1.3</v>
      </c>
      <c r="AP169" s="112">
        <v>1.2</v>
      </c>
      <c r="AQ169" s="116">
        <v>1.3</v>
      </c>
      <c r="AR169" s="112">
        <v>1.2</v>
      </c>
      <c r="AS169" s="116">
        <v>1.3</v>
      </c>
      <c r="AT169" s="112">
        <v>1.2</v>
      </c>
      <c r="AU169" s="116">
        <v>1.3</v>
      </c>
      <c r="AV169" s="112">
        <v>1.2</v>
      </c>
      <c r="AW169" s="116">
        <v>1.3</v>
      </c>
      <c r="AX169" s="112">
        <v>1.2</v>
      </c>
      <c r="AY169" s="116">
        <v>1.3</v>
      </c>
      <c r="AZ169" s="112">
        <v>1.2</v>
      </c>
      <c r="BA169" s="116">
        <v>1.3</v>
      </c>
      <c r="BB169" s="112">
        <v>1</v>
      </c>
      <c r="BC169" s="116">
        <v>1.7</v>
      </c>
      <c r="BD169" s="112">
        <v>1</v>
      </c>
      <c r="BE169" s="116">
        <v>1.7</v>
      </c>
      <c r="BF169" s="112">
        <v>1</v>
      </c>
      <c r="BG169" s="116">
        <v>1.7</v>
      </c>
      <c r="BH169" s="112">
        <v>1</v>
      </c>
      <c r="BI169" s="116">
        <v>1.7</v>
      </c>
      <c r="BJ169" s="112">
        <v>1</v>
      </c>
      <c r="BK169" s="117">
        <v>1.7</v>
      </c>
      <c r="BL169" s="112">
        <v>1</v>
      </c>
      <c r="BM169" s="117">
        <v>1.7</v>
      </c>
      <c r="BN169" s="126">
        <f t="shared" si="6"/>
        <v>0.65</v>
      </c>
      <c r="BO169" s="112">
        <v>1</v>
      </c>
      <c r="BP169" s="117">
        <v>1.7</v>
      </c>
      <c r="BQ169" s="126">
        <f>+BO169-(BP169-1)/2</f>
        <v>0.65</v>
      </c>
      <c r="BR169" s="112">
        <v>1</v>
      </c>
      <c r="BS169" s="117">
        <v>1.76</v>
      </c>
      <c r="BT169" s="126">
        <f>+BR169-(BS169-1)/2</f>
        <v>0.62</v>
      </c>
      <c r="BU169" s="95"/>
    </row>
    <row r="170" spans="1:73" s="84" customFormat="1" x14ac:dyDescent="0.25">
      <c r="A170" s="102">
        <v>145</v>
      </c>
      <c r="B170" s="113" t="s">
        <v>161</v>
      </c>
      <c r="C170" s="114"/>
      <c r="D170" s="112">
        <v>1.1000000000000001</v>
      </c>
      <c r="E170" s="115">
        <v>1.2</v>
      </c>
      <c r="F170" s="112">
        <v>1.1000000000000001</v>
      </c>
      <c r="G170" s="116">
        <v>1.2</v>
      </c>
      <c r="H170" s="112">
        <v>1.1000000000000001</v>
      </c>
      <c r="I170" s="116">
        <v>1.2</v>
      </c>
      <c r="J170" s="112">
        <v>1.1000000000000001</v>
      </c>
      <c r="K170" s="116">
        <v>1.2</v>
      </c>
      <c r="L170" s="112">
        <v>1.1000000000000001</v>
      </c>
      <c r="M170" s="116">
        <v>1.2</v>
      </c>
      <c r="N170" s="112">
        <v>1.1000000000000001</v>
      </c>
      <c r="O170" s="116">
        <v>1.2</v>
      </c>
      <c r="P170" s="112">
        <v>1.1000000000000001</v>
      </c>
      <c r="Q170" s="116">
        <v>1.2</v>
      </c>
      <c r="R170" s="137">
        <v>1.2</v>
      </c>
      <c r="S170" s="123">
        <v>1.25</v>
      </c>
      <c r="T170" s="112">
        <v>1.2</v>
      </c>
      <c r="U170" s="116">
        <v>1.25</v>
      </c>
      <c r="V170" s="112">
        <v>1.2</v>
      </c>
      <c r="W170" s="116">
        <v>1.25</v>
      </c>
      <c r="X170" s="112">
        <v>1.2</v>
      </c>
      <c r="Y170" s="116">
        <v>1.25</v>
      </c>
      <c r="Z170" s="112">
        <v>1.2</v>
      </c>
      <c r="AA170" s="116">
        <v>1.25</v>
      </c>
      <c r="AB170" s="112">
        <v>1.2</v>
      </c>
      <c r="AC170" s="116">
        <v>1.25</v>
      </c>
      <c r="AD170" s="112">
        <v>1.1499999999999999</v>
      </c>
      <c r="AE170" s="116">
        <v>1.3</v>
      </c>
      <c r="AF170" s="112">
        <v>1.1499999999999999</v>
      </c>
      <c r="AG170" s="116">
        <v>1.3</v>
      </c>
      <c r="AH170" s="112">
        <v>1.1499999999999999</v>
      </c>
      <c r="AI170" s="116">
        <v>1.3</v>
      </c>
      <c r="AJ170" s="112">
        <v>1.1499999999999999</v>
      </c>
      <c r="AK170" s="116">
        <v>1.4</v>
      </c>
      <c r="AL170" s="112">
        <v>1.1499999999999999</v>
      </c>
      <c r="AM170" s="116">
        <v>1.4</v>
      </c>
      <c r="AN170" s="112">
        <v>1.1499999999999999</v>
      </c>
      <c r="AO170" s="116">
        <v>1.4</v>
      </c>
      <c r="AP170" s="112">
        <v>1.1499999999999999</v>
      </c>
      <c r="AQ170" s="116">
        <v>1.4</v>
      </c>
      <c r="AR170" s="112">
        <v>1.1499999999999999</v>
      </c>
      <c r="AS170" s="116">
        <v>1.4</v>
      </c>
      <c r="AT170" s="112">
        <v>1.25</v>
      </c>
      <c r="AU170" s="116">
        <v>1.4</v>
      </c>
      <c r="AV170" s="112">
        <v>1.25</v>
      </c>
      <c r="AW170" s="116">
        <v>1.4</v>
      </c>
      <c r="AX170" s="112">
        <v>1.25</v>
      </c>
      <c r="AY170" s="116">
        <v>1.4</v>
      </c>
      <c r="AZ170" s="112">
        <v>1.25</v>
      </c>
      <c r="BA170" s="116">
        <v>1.4</v>
      </c>
      <c r="BB170" s="112">
        <v>1.25</v>
      </c>
      <c r="BC170" s="116">
        <v>1.4</v>
      </c>
      <c r="BD170" s="112">
        <v>1.25</v>
      </c>
      <c r="BE170" s="116">
        <v>1.4</v>
      </c>
      <c r="BF170" s="112">
        <v>1.25</v>
      </c>
      <c r="BG170" s="116">
        <v>1.4</v>
      </c>
      <c r="BH170" s="112">
        <v>1.25</v>
      </c>
      <c r="BI170" s="116">
        <v>1.4</v>
      </c>
      <c r="BJ170" s="112">
        <v>1.25</v>
      </c>
      <c r="BK170" s="117">
        <v>1.4</v>
      </c>
      <c r="BL170" s="112">
        <v>1.25</v>
      </c>
      <c r="BM170" s="117">
        <v>1.43</v>
      </c>
      <c r="BN170" s="126">
        <f t="shared" si="6"/>
        <v>1.0350000000000001</v>
      </c>
      <c r="BO170" s="112">
        <v>1.25</v>
      </c>
      <c r="BP170" s="117">
        <v>1.43</v>
      </c>
      <c r="BQ170" s="126">
        <f>+BO170-(BP170-1)/2</f>
        <v>1.0350000000000001</v>
      </c>
      <c r="BR170" s="112">
        <v>1.25</v>
      </c>
      <c r="BS170" s="117">
        <v>1.43</v>
      </c>
      <c r="BT170" s="126">
        <f>+BR170-(BS170-1)/2</f>
        <v>1.0350000000000001</v>
      </c>
      <c r="BU170" s="95"/>
    </row>
    <row r="171" spans="1:73" s="84" customFormat="1" x14ac:dyDescent="0.25">
      <c r="A171" s="102">
        <v>146</v>
      </c>
      <c r="B171" s="113" t="s">
        <v>162</v>
      </c>
      <c r="C171" s="114"/>
      <c r="D171" s="112">
        <v>1.2</v>
      </c>
      <c r="E171" s="115">
        <v>1.35</v>
      </c>
      <c r="F171" s="112">
        <v>1.2</v>
      </c>
      <c r="G171" s="116">
        <v>1.35</v>
      </c>
      <c r="H171" s="112">
        <v>1.2</v>
      </c>
      <c r="I171" s="116">
        <v>1.35</v>
      </c>
      <c r="J171" s="112">
        <v>1.2</v>
      </c>
      <c r="K171" s="116">
        <v>1.35</v>
      </c>
      <c r="L171" s="112">
        <v>1.2</v>
      </c>
      <c r="M171" s="116">
        <v>1.35</v>
      </c>
      <c r="N171" s="112">
        <v>1.2</v>
      </c>
      <c r="O171" s="116">
        <v>1.35</v>
      </c>
      <c r="P171" s="112">
        <v>1.2</v>
      </c>
      <c r="Q171" s="116">
        <v>1.35</v>
      </c>
      <c r="R171" s="128">
        <v>1.2</v>
      </c>
      <c r="S171" s="108">
        <v>1.35</v>
      </c>
      <c r="T171" s="112">
        <v>1.2</v>
      </c>
      <c r="U171" s="116">
        <v>1.35</v>
      </c>
      <c r="V171" s="112">
        <v>1.2</v>
      </c>
      <c r="W171" s="116">
        <v>1.35</v>
      </c>
      <c r="X171" s="112">
        <v>1.2</v>
      </c>
      <c r="Y171" s="116">
        <v>1.35</v>
      </c>
      <c r="Z171" s="112">
        <v>1.2</v>
      </c>
      <c r="AA171" s="116">
        <v>1.35</v>
      </c>
      <c r="AB171" s="112">
        <v>1.2</v>
      </c>
      <c r="AC171" s="116">
        <v>1.4</v>
      </c>
      <c r="AD171" s="112">
        <v>1.2</v>
      </c>
      <c r="AE171" s="116">
        <v>1.4</v>
      </c>
      <c r="AF171" s="112">
        <v>1.2</v>
      </c>
      <c r="AG171" s="116">
        <v>1.4</v>
      </c>
      <c r="AH171" s="112">
        <v>1.2</v>
      </c>
      <c r="AI171" s="116">
        <v>1.4</v>
      </c>
      <c r="AJ171" s="112">
        <v>1.2</v>
      </c>
      <c r="AK171" s="116">
        <v>1.4</v>
      </c>
      <c r="AL171" s="112">
        <v>1.2</v>
      </c>
      <c r="AM171" s="116">
        <v>1.4</v>
      </c>
      <c r="AN171" s="112">
        <v>1.2</v>
      </c>
      <c r="AO171" s="116">
        <v>1.4</v>
      </c>
      <c r="AP171" s="112">
        <v>1.2</v>
      </c>
      <c r="AQ171" s="116">
        <v>1.4</v>
      </c>
      <c r="AR171" s="112">
        <v>1.2</v>
      </c>
      <c r="AS171" s="116">
        <v>1.4</v>
      </c>
      <c r="AT171" s="112">
        <v>1.2</v>
      </c>
      <c r="AU171" s="116">
        <v>1.4</v>
      </c>
      <c r="AV171" s="112">
        <v>1.2</v>
      </c>
      <c r="AW171" s="116">
        <v>1.4</v>
      </c>
      <c r="AX171" s="112">
        <v>1.2</v>
      </c>
      <c r="AY171" s="116">
        <v>1.4</v>
      </c>
      <c r="AZ171" s="112">
        <v>1.2</v>
      </c>
      <c r="BA171" s="116">
        <v>1.4</v>
      </c>
      <c r="BB171" s="112">
        <v>1.2</v>
      </c>
      <c r="BC171" s="116">
        <v>1.4</v>
      </c>
      <c r="BD171" s="112">
        <v>1.2</v>
      </c>
      <c r="BE171" s="116">
        <v>1.4</v>
      </c>
      <c r="BF171" s="112">
        <v>1.2</v>
      </c>
      <c r="BG171" s="116">
        <v>1.45</v>
      </c>
      <c r="BH171" s="112">
        <v>1.2</v>
      </c>
      <c r="BI171" s="116">
        <v>1.5</v>
      </c>
      <c r="BJ171" s="112">
        <v>1.2</v>
      </c>
      <c r="BK171" s="117">
        <v>1.5</v>
      </c>
      <c r="BL171" s="112">
        <v>1.2</v>
      </c>
      <c r="BM171" s="117">
        <v>1.5</v>
      </c>
      <c r="BN171" s="126">
        <f t="shared" si="6"/>
        <v>0.95</v>
      </c>
      <c r="BO171" s="112">
        <v>1.2</v>
      </c>
      <c r="BP171" s="117">
        <v>1.5</v>
      </c>
      <c r="BQ171" s="126">
        <f>+BO171-(BP171-1)/2</f>
        <v>0.95</v>
      </c>
      <c r="BR171" s="112">
        <v>1.2</v>
      </c>
      <c r="BS171" s="117">
        <v>1.5</v>
      </c>
      <c r="BT171" s="126">
        <f>+BR171-(BS171-1)/2</f>
        <v>0.95</v>
      </c>
      <c r="BU171" s="95"/>
    </row>
    <row r="172" spans="1:73" s="84" customFormat="1" x14ac:dyDescent="0.25">
      <c r="A172" s="102">
        <v>147</v>
      </c>
      <c r="B172" s="113" t="s">
        <v>163</v>
      </c>
      <c r="C172" s="114"/>
      <c r="D172" s="112">
        <v>1.3</v>
      </c>
      <c r="E172" s="115">
        <v>1.25</v>
      </c>
      <c r="F172" s="112">
        <v>1.3</v>
      </c>
      <c r="G172" s="116">
        <v>1.25</v>
      </c>
      <c r="H172" s="112">
        <v>1.3</v>
      </c>
      <c r="I172" s="116">
        <v>1.25</v>
      </c>
      <c r="J172" s="112">
        <v>1.3</v>
      </c>
      <c r="K172" s="116">
        <v>1.25</v>
      </c>
      <c r="L172" s="112">
        <v>1.3</v>
      </c>
      <c r="M172" s="116">
        <v>1.25</v>
      </c>
      <c r="N172" s="112">
        <v>1.3</v>
      </c>
      <c r="O172" s="116">
        <v>1.25</v>
      </c>
      <c r="P172" s="112">
        <v>1.3</v>
      </c>
      <c r="Q172" s="116">
        <v>1.3</v>
      </c>
      <c r="R172" s="128">
        <v>1.3</v>
      </c>
      <c r="S172" s="123">
        <v>1.35</v>
      </c>
      <c r="T172" s="112">
        <v>1.3</v>
      </c>
      <c r="U172" s="116">
        <v>1.35</v>
      </c>
      <c r="V172" s="112">
        <v>1.3</v>
      </c>
      <c r="W172" s="116">
        <v>1.35</v>
      </c>
      <c r="X172" s="112">
        <v>1.3</v>
      </c>
      <c r="Y172" s="116">
        <v>1.35</v>
      </c>
      <c r="Z172" s="112">
        <v>1.3</v>
      </c>
      <c r="AA172" s="116">
        <v>1.35</v>
      </c>
      <c r="AB172" s="112">
        <v>1.2</v>
      </c>
      <c r="AC172" s="116">
        <v>1.35</v>
      </c>
      <c r="AD172" s="112">
        <v>1.2</v>
      </c>
      <c r="AE172" s="116">
        <v>1.35</v>
      </c>
      <c r="AF172" s="112">
        <v>1.2</v>
      </c>
      <c r="AG172" s="116">
        <v>1.45</v>
      </c>
      <c r="AH172" s="112">
        <v>1.2</v>
      </c>
      <c r="AI172" s="116">
        <v>1.45</v>
      </c>
      <c r="AJ172" s="112">
        <v>1.2</v>
      </c>
      <c r="AK172" s="116">
        <v>1.45</v>
      </c>
      <c r="AL172" s="112">
        <v>1.2</v>
      </c>
      <c r="AM172" s="116">
        <v>1.45</v>
      </c>
      <c r="AN172" s="112">
        <v>1.2</v>
      </c>
      <c r="AO172" s="116">
        <v>1.45</v>
      </c>
      <c r="AP172" s="112">
        <v>1.2</v>
      </c>
      <c r="AQ172" s="116">
        <v>1.45</v>
      </c>
      <c r="AR172" s="112">
        <v>1.2</v>
      </c>
      <c r="AS172" s="116">
        <v>1.45</v>
      </c>
      <c r="AT172" s="112">
        <v>1.2</v>
      </c>
      <c r="AU172" s="116">
        <v>1.45</v>
      </c>
      <c r="AV172" s="112">
        <v>1.2</v>
      </c>
      <c r="AW172" s="116">
        <v>1.45</v>
      </c>
      <c r="AX172" s="112">
        <v>1.2</v>
      </c>
      <c r="AY172" s="116">
        <v>1.45</v>
      </c>
      <c r="AZ172" s="112">
        <v>1.3</v>
      </c>
      <c r="BA172" s="116">
        <v>1.45</v>
      </c>
      <c r="BB172" s="112">
        <v>1.3</v>
      </c>
      <c r="BC172" s="116">
        <v>1.45</v>
      </c>
      <c r="BD172" s="112">
        <v>1.3</v>
      </c>
      <c r="BE172" s="116">
        <v>1.45</v>
      </c>
      <c r="BF172" s="112">
        <v>1.2</v>
      </c>
      <c r="BG172" s="116">
        <v>1.45</v>
      </c>
      <c r="BH172" s="112">
        <v>1.2</v>
      </c>
      <c r="BI172" s="116">
        <v>1.45</v>
      </c>
      <c r="BJ172" s="112">
        <v>1.2</v>
      </c>
      <c r="BK172" s="117">
        <v>1.45</v>
      </c>
      <c r="BL172" s="112">
        <v>1.2</v>
      </c>
      <c r="BM172" s="117">
        <v>1.5</v>
      </c>
      <c r="BN172" s="126">
        <f t="shared" si="6"/>
        <v>0.95</v>
      </c>
      <c r="BO172" s="112">
        <v>1.2</v>
      </c>
      <c r="BP172" s="117">
        <v>1.5</v>
      </c>
      <c r="BQ172" s="126">
        <f>+BO172-(BP172-1)/2</f>
        <v>0.95</v>
      </c>
      <c r="BR172" s="112">
        <v>1.2</v>
      </c>
      <c r="BS172" s="117">
        <v>1.55</v>
      </c>
      <c r="BT172" s="126">
        <f>+BR172-(BS172-1)/2</f>
        <v>0.92499999999999993</v>
      </c>
      <c r="BU172" s="95"/>
    </row>
    <row r="173" spans="1:73" s="84" customFormat="1" hidden="1" outlineLevel="1" x14ac:dyDescent="0.25">
      <c r="A173" s="102">
        <v>148</v>
      </c>
      <c r="B173" s="113" t="s">
        <v>164</v>
      </c>
      <c r="C173" s="114"/>
      <c r="D173" s="112">
        <v>1.5</v>
      </c>
      <c r="E173" s="115">
        <v>1</v>
      </c>
      <c r="F173" s="112">
        <v>1.5</v>
      </c>
      <c r="G173" s="116">
        <v>1</v>
      </c>
      <c r="H173" s="112">
        <v>1.5</v>
      </c>
      <c r="I173" s="116">
        <v>1</v>
      </c>
      <c r="J173" s="112">
        <v>1.5</v>
      </c>
      <c r="K173" s="116">
        <v>1</v>
      </c>
      <c r="L173" s="112">
        <v>1.4</v>
      </c>
      <c r="M173" s="116">
        <v>1</v>
      </c>
      <c r="N173" s="112">
        <v>1.4</v>
      </c>
      <c r="O173" s="116">
        <v>1</v>
      </c>
      <c r="P173" s="112">
        <v>1.4</v>
      </c>
      <c r="Q173" s="116">
        <v>1</v>
      </c>
      <c r="R173" s="128">
        <v>1.4</v>
      </c>
      <c r="S173" s="108">
        <v>1.1000000000000001</v>
      </c>
      <c r="T173" s="112">
        <v>1.4</v>
      </c>
      <c r="U173" s="116">
        <v>1.1000000000000001</v>
      </c>
      <c r="V173" s="112">
        <v>1.4</v>
      </c>
      <c r="W173" s="116">
        <v>1.1000000000000001</v>
      </c>
      <c r="X173" s="112">
        <v>1.4</v>
      </c>
      <c r="Y173" s="116">
        <v>1.1000000000000001</v>
      </c>
      <c r="Z173" s="112">
        <v>1.3</v>
      </c>
      <c r="AA173" s="116">
        <v>1.1000000000000001</v>
      </c>
      <c r="AB173" s="112">
        <v>1.3</v>
      </c>
      <c r="AC173" s="116">
        <v>1.25</v>
      </c>
      <c r="AD173" s="112">
        <v>1.3</v>
      </c>
      <c r="AE173" s="116">
        <v>1.3</v>
      </c>
      <c r="AF173" s="112">
        <v>1.25</v>
      </c>
      <c r="AG173" s="116">
        <v>1.3</v>
      </c>
      <c r="AH173" s="112">
        <v>1.25</v>
      </c>
      <c r="AI173" s="116">
        <v>1.4</v>
      </c>
      <c r="AJ173" s="112">
        <v>1.25</v>
      </c>
      <c r="AK173" s="116">
        <v>1.5</v>
      </c>
      <c r="AL173" s="112">
        <v>1.25</v>
      </c>
      <c r="AM173" s="116">
        <v>1.5</v>
      </c>
      <c r="AN173" s="112">
        <v>1.25</v>
      </c>
      <c r="AO173" s="116">
        <v>1.5</v>
      </c>
      <c r="AP173" s="112">
        <v>1.25</v>
      </c>
      <c r="AQ173" s="116">
        <v>1.5</v>
      </c>
      <c r="AR173" s="112">
        <v>1.25</v>
      </c>
      <c r="AS173" s="116">
        <v>1.5</v>
      </c>
      <c r="AT173" s="112">
        <v>1.25</v>
      </c>
      <c r="AU173" s="116">
        <v>1.5</v>
      </c>
      <c r="AV173" s="112">
        <v>1.25</v>
      </c>
      <c r="AW173" s="116">
        <v>1.5</v>
      </c>
      <c r="AX173" s="112">
        <v>1.25</v>
      </c>
      <c r="AY173" s="116">
        <v>1.5</v>
      </c>
      <c r="AZ173" s="112">
        <v>1.25</v>
      </c>
      <c r="BA173" s="116">
        <v>1.5</v>
      </c>
      <c r="BB173" s="112">
        <v>1.2</v>
      </c>
      <c r="BC173" s="116">
        <v>1.5</v>
      </c>
      <c r="BD173" s="112">
        <v>1.2</v>
      </c>
      <c r="BE173" s="116">
        <v>1.5</v>
      </c>
      <c r="BF173" s="112">
        <v>1.2</v>
      </c>
      <c r="BG173" s="116">
        <v>1.5</v>
      </c>
      <c r="BH173" s="112"/>
      <c r="BI173" s="116"/>
      <c r="BJ173" s="112"/>
      <c r="BK173" s="117"/>
      <c r="BL173" s="112"/>
      <c r="BM173" s="117"/>
      <c r="BN173" s="126"/>
      <c r="BO173" s="112"/>
      <c r="BP173" s="117"/>
      <c r="BQ173" s="126"/>
      <c r="BR173" s="112"/>
      <c r="BS173" s="117"/>
      <c r="BT173" s="126"/>
      <c r="BU173" s="95"/>
    </row>
    <row r="174" spans="1:73" s="84" customFormat="1" collapsed="1" x14ac:dyDescent="0.25">
      <c r="A174" s="241"/>
      <c r="B174" s="242" t="s">
        <v>165</v>
      </c>
      <c r="C174" s="243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5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  <c r="BJ174" s="247"/>
      <c r="BK174" s="247"/>
      <c r="BL174" s="247"/>
      <c r="BM174" s="247" t="s">
        <v>166</v>
      </c>
      <c r="BN174" s="248"/>
      <c r="BO174" s="247"/>
      <c r="BP174" s="247"/>
      <c r="BQ174" s="248"/>
      <c r="BR174" s="247"/>
      <c r="BS174" s="247"/>
      <c r="BT174" s="248"/>
      <c r="BU174" s="95"/>
    </row>
    <row r="175" spans="1:73" s="84" customFormat="1" x14ac:dyDescent="0.25">
      <c r="A175" s="102">
        <v>149</v>
      </c>
      <c r="B175" s="113" t="s">
        <v>167</v>
      </c>
      <c r="C175" s="114"/>
      <c r="D175" s="112">
        <v>1.1000000000000001</v>
      </c>
      <c r="E175" s="115">
        <v>1.45</v>
      </c>
      <c r="F175" s="112">
        <v>1.1000000000000001</v>
      </c>
      <c r="G175" s="116">
        <v>1.45</v>
      </c>
      <c r="H175" s="112">
        <v>1.1000000000000001</v>
      </c>
      <c r="I175" s="116">
        <v>1.45</v>
      </c>
      <c r="J175" s="112">
        <v>1.1000000000000001</v>
      </c>
      <c r="K175" s="116">
        <v>1.45</v>
      </c>
      <c r="L175" s="112">
        <v>1.1000000000000001</v>
      </c>
      <c r="M175" s="116">
        <v>1.45</v>
      </c>
      <c r="N175" s="112">
        <v>1.1000000000000001</v>
      </c>
      <c r="O175" s="116">
        <v>1.45</v>
      </c>
      <c r="P175" s="112">
        <v>1.1000000000000001</v>
      </c>
      <c r="Q175" s="116">
        <v>1.45</v>
      </c>
      <c r="R175" s="128">
        <v>1.1000000000000001</v>
      </c>
      <c r="S175" s="123">
        <v>1.55</v>
      </c>
      <c r="T175" s="112">
        <v>1.1000000000000001</v>
      </c>
      <c r="U175" s="116">
        <v>1.55</v>
      </c>
      <c r="V175" s="112">
        <v>1.1000000000000001</v>
      </c>
      <c r="W175" s="116">
        <v>1.55</v>
      </c>
      <c r="X175" s="112">
        <v>1.1000000000000001</v>
      </c>
      <c r="Y175" s="116">
        <v>1.55</v>
      </c>
      <c r="Z175" s="112">
        <v>1.1000000000000001</v>
      </c>
      <c r="AA175" s="116">
        <v>1.55</v>
      </c>
      <c r="AB175" s="112">
        <v>1.1000000000000001</v>
      </c>
      <c r="AC175" s="116">
        <v>1.55</v>
      </c>
      <c r="AD175" s="112">
        <v>1.1000000000000001</v>
      </c>
      <c r="AE175" s="116">
        <v>1.55</v>
      </c>
      <c r="AF175" s="112">
        <v>1.1000000000000001</v>
      </c>
      <c r="AG175" s="116">
        <v>1.55</v>
      </c>
      <c r="AH175" s="112">
        <v>1.1000000000000001</v>
      </c>
      <c r="AI175" s="116">
        <v>1.55</v>
      </c>
      <c r="AJ175" s="112">
        <v>1.1000000000000001</v>
      </c>
      <c r="AK175" s="116">
        <v>1.55</v>
      </c>
      <c r="AL175" s="112">
        <v>1.1000000000000001</v>
      </c>
      <c r="AM175" s="116">
        <v>1.55</v>
      </c>
      <c r="AN175" s="112">
        <v>1.1000000000000001</v>
      </c>
      <c r="AO175" s="116">
        <v>1.55</v>
      </c>
      <c r="AP175" s="112">
        <v>1.1000000000000001</v>
      </c>
      <c r="AQ175" s="116">
        <v>1.55</v>
      </c>
      <c r="AR175" s="112">
        <v>1.1000000000000001</v>
      </c>
      <c r="AS175" s="116">
        <v>1.55</v>
      </c>
      <c r="AT175" s="112">
        <v>1.1000000000000001</v>
      </c>
      <c r="AU175" s="116">
        <v>1.55</v>
      </c>
      <c r="AV175" s="112">
        <v>1.1000000000000001</v>
      </c>
      <c r="AW175" s="116">
        <v>1.55</v>
      </c>
      <c r="AX175" s="112">
        <v>1.1000000000000001</v>
      </c>
      <c r="AY175" s="116">
        <v>1.55</v>
      </c>
      <c r="AZ175" s="112">
        <v>1.1000000000000001</v>
      </c>
      <c r="BA175" s="116">
        <v>1.55</v>
      </c>
      <c r="BB175" s="112">
        <v>1.1000000000000001</v>
      </c>
      <c r="BC175" s="116">
        <v>1.55</v>
      </c>
      <c r="BD175" s="112">
        <v>1.1000000000000001</v>
      </c>
      <c r="BE175" s="116">
        <v>1.55</v>
      </c>
      <c r="BF175" s="112">
        <v>1.1000000000000001</v>
      </c>
      <c r="BG175" s="116">
        <v>1.55</v>
      </c>
      <c r="BH175" s="112">
        <v>1.1000000000000001</v>
      </c>
      <c r="BI175" s="116">
        <v>1.55</v>
      </c>
      <c r="BJ175" s="112">
        <v>1.1000000000000001</v>
      </c>
      <c r="BK175" s="117">
        <v>1.55</v>
      </c>
      <c r="BL175" s="112">
        <v>1.1000000000000001</v>
      </c>
      <c r="BM175" s="117">
        <v>1.58</v>
      </c>
      <c r="BN175" s="126">
        <f t="shared" si="6"/>
        <v>0.81</v>
      </c>
      <c r="BO175" s="112">
        <v>1.1000000000000001</v>
      </c>
      <c r="BP175" s="117">
        <v>1.58</v>
      </c>
      <c r="BQ175" s="126">
        <f>+BO175-(BP175-1)/2</f>
        <v>0.81</v>
      </c>
      <c r="BR175" s="112">
        <v>1.1000000000000001</v>
      </c>
      <c r="BS175" s="117">
        <v>1.61</v>
      </c>
      <c r="BT175" s="126">
        <f>+BR175-(BS175-1)/2</f>
        <v>0.79500000000000004</v>
      </c>
      <c r="BU175" s="95"/>
    </row>
    <row r="176" spans="1:73" s="84" customFormat="1" x14ac:dyDescent="0.25">
      <c r="A176" s="102">
        <v>150</v>
      </c>
      <c r="B176" s="113" t="s">
        <v>168</v>
      </c>
      <c r="C176" s="114"/>
      <c r="D176" s="112">
        <v>1.2</v>
      </c>
      <c r="E176" s="115">
        <v>1.1000000000000001</v>
      </c>
      <c r="F176" s="112">
        <v>1.2</v>
      </c>
      <c r="G176" s="116">
        <v>1.1000000000000001</v>
      </c>
      <c r="H176" s="112">
        <v>1.2</v>
      </c>
      <c r="I176" s="116">
        <v>1.1000000000000001</v>
      </c>
      <c r="J176" s="112">
        <v>1.2</v>
      </c>
      <c r="K176" s="116">
        <v>1.1000000000000001</v>
      </c>
      <c r="L176" s="112">
        <v>1.2</v>
      </c>
      <c r="M176" s="116">
        <v>1.1000000000000001</v>
      </c>
      <c r="N176" s="112">
        <v>1.2</v>
      </c>
      <c r="O176" s="116">
        <v>1.1000000000000001</v>
      </c>
      <c r="P176" s="112">
        <v>1.2</v>
      </c>
      <c r="Q176" s="116">
        <v>1.1000000000000001</v>
      </c>
      <c r="R176" s="128">
        <v>1.2</v>
      </c>
      <c r="S176" s="123">
        <v>1.2</v>
      </c>
      <c r="T176" s="112">
        <v>1.2</v>
      </c>
      <c r="U176" s="116">
        <v>1.2</v>
      </c>
      <c r="V176" s="112">
        <v>1.2</v>
      </c>
      <c r="W176" s="116">
        <v>1.2</v>
      </c>
      <c r="X176" s="112">
        <v>1.2</v>
      </c>
      <c r="Y176" s="116">
        <v>1.2</v>
      </c>
      <c r="Z176" s="112">
        <v>1.2</v>
      </c>
      <c r="AA176" s="116">
        <v>1.2</v>
      </c>
      <c r="AB176" s="112">
        <v>1.2</v>
      </c>
      <c r="AC176" s="116">
        <v>1.2</v>
      </c>
      <c r="AD176" s="112">
        <v>1.2</v>
      </c>
      <c r="AE176" s="116">
        <v>1.2</v>
      </c>
      <c r="AF176" s="112">
        <v>1.2</v>
      </c>
      <c r="AG176" s="116">
        <v>1.3</v>
      </c>
      <c r="AH176" s="112">
        <v>1.2</v>
      </c>
      <c r="AI176" s="116">
        <v>1.3</v>
      </c>
      <c r="AJ176" s="112">
        <v>1.2</v>
      </c>
      <c r="AK176" s="116">
        <v>1.4</v>
      </c>
      <c r="AL176" s="112">
        <v>1.2</v>
      </c>
      <c r="AM176" s="116">
        <v>1.4</v>
      </c>
      <c r="AN176" s="112">
        <v>1.2</v>
      </c>
      <c r="AO176" s="116">
        <v>1.4</v>
      </c>
      <c r="AP176" s="112">
        <v>1.2</v>
      </c>
      <c r="AQ176" s="116">
        <v>1.4</v>
      </c>
      <c r="AR176" s="112">
        <v>1.2</v>
      </c>
      <c r="AS176" s="116">
        <v>1.55</v>
      </c>
      <c r="AT176" s="112">
        <v>1.2</v>
      </c>
      <c r="AU176" s="116">
        <v>1.55</v>
      </c>
      <c r="AV176" s="112">
        <v>1.2</v>
      </c>
      <c r="AW176" s="116">
        <v>1.55</v>
      </c>
      <c r="AX176" s="112">
        <v>1.2</v>
      </c>
      <c r="AY176" s="116">
        <v>1.55</v>
      </c>
      <c r="AZ176" s="112">
        <v>1.2</v>
      </c>
      <c r="BA176" s="116">
        <v>1.55</v>
      </c>
      <c r="BB176" s="112">
        <v>1.2</v>
      </c>
      <c r="BC176" s="116">
        <v>1.55</v>
      </c>
      <c r="BD176" s="112">
        <v>1.2</v>
      </c>
      <c r="BE176" s="116">
        <v>1.55</v>
      </c>
      <c r="BF176" s="112">
        <v>1.2</v>
      </c>
      <c r="BG176" s="116">
        <v>1.55</v>
      </c>
      <c r="BH176" s="112">
        <v>1.2</v>
      </c>
      <c r="BI176" s="116">
        <v>1.55</v>
      </c>
      <c r="BJ176" s="112">
        <v>1.2</v>
      </c>
      <c r="BK176" s="117">
        <v>1.55</v>
      </c>
      <c r="BL176" s="112">
        <v>1.2</v>
      </c>
      <c r="BM176" s="117">
        <v>1.58</v>
      </c>
      <c r="BN176" s="126">
        <f t="shared" si="6"/>
        <v>0.90999999999999992</v>
      </c>
      <c r="BO176" s="112">
        <v>1.2</v>
      </c>
      <c r="BP176" s="117">
        <v>1.58</v>
      </c>
      <c r="BQ176" s="126">
        <f>+BO176-(BP176-1)/2</f>
        <v>0.90999999999999992</v>
      </c>
      <c r="BR176" s="112">
        <v>1.2</v>
      </c>
      <c r="BS176" s="117">
        <v>1.61</v>
      </c>
      <c r="BT176" s="126">
        <f>+BR176-(BS176-1)/2</f>
        <v>0.89499999999999991</v>
      </c>
      <c r="BU176" s="95"/>
    </row>
    <row r="177" spans="1:73" s="84" customFormat="1" x14ac:dyDescent="0.25">
      <c r="A177" s="102">
        <v>151</v>
      </c>
      <c r="B177" s="113" t="s">
        <v>169</v>
      </c>
      <c r="C177" s="114"/>
      <c r="D177" s="112">
        <v>1.2</v>
      </c>
      <c r="E177" s="115">
        <v>1.45</v>
      </c>
      <c r="F177" s="112">
        <v>1.2</v>
      </c>
      <c r="G177" s="116">
        <v>1.45</v>
      </c>
      <c r="H177" s="112">
        <v>1.2</v>
      </c>
      <c r="I177" s="116">
        <v>1.5</v>
      </c>
      <c r="J177" s="112">
        <v>1.2</v>
      </c>
      <c r="K177" s="116">
        <v>1.5</v>
      </c>
      <c r="L177" s="112">
        <v>1.2</v>
      </c>
      <c r="M177" s="116">
        <v>1.5</v>
      </c>
      <c r="N177" s="112">
        <v>1.2</v>
      </c>
      <c r="O177" s="116">
        <v>1.5</v>
      </c>
      <c r="P177" s="112">
        <v>1</v>
      </c>
      <c r="Q177" s="116">
        <v>1.5</v>
      </c>
      <c r="R177" s="128">
        <v>1</v>
      </c>
      <c r="S177" s="123">
        <v>1.6</v>
      </c>
      <c r="T177" s="112">
        <v>1</v>
      </c>
      <c r="U177" s="116">
        <v>1.6</v>
      </c>
      <c r="V177" s="112">
        <v>1</v>
      </c>
      <c r="W177" s="116">
        <v>1.6</v>
      </c>
      <c r="X177" s="112">
        <v>1.2</v>
      </c>
      <c r="Y177" s="116">
        <v>1.6</v>
      </c>
      <c r="Z177" s="112">
        <v>1.2</v>
      </c>
      <c r="AA177" s="116">
        <v>1.6</v>
      </c>
      <c r="AB177" s="112">
        <v>1.2</v>
      </c>
      <c r="AC177" s="116">
        <v>1.6</v>
      </c>
      <c r="AD177" s="112">
        <v>1.2</v>
      </c>
      <c r="AE177" s="116">
        <v>1.6</v>
      </c>
      <c r="AF177" s="112">
        <v>1.2</v>
      </c>
      <c r="AG177" s="116">
        <v>1.6</v>
      </c>
      <c r="AH177" s="112">
        <v>1.2</v>
      </c>
      <c r="AI177" s="116">
        <v>1.7</v>
      </c>
      <c r="AJ177" s="112">
        <v>1.2</v>
      </c>
      <c r="AK177" s="116">
        <v>1.7</v>
      </c>
      <c r="AL177" s="112">
        <v>1.2</v>
      </c>
      <c r="AM177" s="116">
        <v>1.7</v>
      </c>
      <c r="AN177" s="112">
        <v>1.2</v>
      </c>
      <c r="AO177" s="116">
        <v>1.7</v>
      </c>
      <c r="AP177" s="112">
        <v>1.2</v>
      </c>
      <c r="AQ177" s="116">
        <v>1.7</v>
      </c>
      <c r="AR177" s="112">
        <v>1.2</v>
      </c>
      <c r="AS177" s="116">
        <v>1.7</v>
      </c>
      <c r="AT177" s="112">
        <v>1.2</v>
      </c>
      <c r="AU177" s="116">
        <v>1.7</v>
      </c>
      <c r="AV177" s="112">
        <v>1.3</v>
      </c>
      <c r="AW177" s="116">
        <v>1.7</v>
      </c>
      <c r="AX177" s="112">
        <v>1.3</v>
      </c>
      <c r="AY177" s="116">
        <v>1.7</v>
      </c>
      <c r="AZ177" s="112">
        <v>1.3</v>
      </c>
      <c r="BA177" s="116">
        <v>1.7</v>
      </c>
      <c r="BB177" s="112">
        <v>1.3</v>
      </c>
      <c r="BC177" s="116">
        <v>1.7</v>
      </c>
      <c r="BD177" s="112">
        <v>1.3</v>
      </c>
      <c r="BE177" s="116">
        <v>1.7</v>
      </c>
      <c r="BF177" s="112">
        <v>1.3</v>
      </c>
      <c r="BG177" s="116">
        <v>1.7</v>
      </c>
      <c r="BH177" s="112">
        <v>1.3</v>
      </c>
      <c r="BI177" s="116">
        <v>1.7</v>
      </c>
      <c r="BJ177" s="112">
        <v>1.3</v>
      </c>
      <c r="BK177" s="117">
        <v>1.7</v>
      </c>
      <c r="BL177" s="112">
        <v>1.3</v>
      </c>
      <c r="BM177" s="117">
        <v>1.73</v>
      </c>
      <c r="BN177" s="126">
        <f t="shared" si="6"/>
        <v>0.93500000000000005</v>
      </c>
      <c r="BO177" s="112">
        <v>1.3</v>
      </c>
      <c r="BP177" s="117">
        <v>1.73</v>
      </c>
      <c r="BQ177" s="126">
        <f>+BO177-(BP177-1)/2</f>
        <v>0.93500000000000005</v>
      </c>
      <c r="BR177" s="112">
        <v>1.3</v>
      </c>
      <c r="BS177" s="117">
        <v>1.76</v>
      </c>
      <c r="BT177" s="126">
        <f>+BR177-(BS177-1)/2</f>
        <v>0.92</v>
      </c>
      <c r="BU177" s="95"/>
    </row>
    <row r="178" spans="1:73" s="84" customFormat="1" x14ac:dyDescent="0.25">
      <c r="A178" s="102">
        <v>152</v>
      </c>
      <c r="B178" s="113" t="s">
        <v>170</v>
      </c>
      <c r="C178" s="114"/>
      <c r="D178" s="112">
        <v>1</v>
      </c>
      <c r="E178" s="115">
        <v>1.3</v>
      </c>
      <c r="F178" s="112">
        <v>1</v>
      </c>
      <c r="G178" s="116">
        <v>1.35</v>
      </c>
      <c r="H178" s="112">
        <v>1</v>
      </c>
      <c r="I178" s="116">
        <v>1.35</v>
      </c>
      <c r="J178" s="112">
        <v>1</v>
      </c>
      <c r="K178" s="116">
        <v>1.35</v>
      </c>
      <c r="L178" s="112">
        <v>1</v>
      </c>
      <c r="M178" s="116">
        <v>1.35</v>
      </c>
      <c r="N178" s="112">
        <v>1</v>
      </c>
      <c r="O178" s="116">
        <v>1.35</v>
      </c>
      <c r="P178" s="112">
        <v>1</v>
      </c>
      <c r="Q178" s="116">
        <v>1.35</v>
      </c>
      <c r="R178" s="128">
        <v>1</v>
      </c>
      <c r="S178" s="123">
        <v>1.45</v>
      </c>
      <c r="T178" s="112">
        <v>1</v>
      </c>
      <c r="U178" s="116">
        <v>1.45</v>
      </c>
      <c r="V178" s="112">
        <v>1</v>
      </c>
      <c r="W178" s="116">
        <v>1.45</v>
      </c>
      <c r="X178" s="112">
        <v>1</v>
      </c>
      <c r="Y178" s="116">
        <v>1.45</v>
      </c>
      <c r="Z178" s="112">
        <v>1</v>
      </c>
      <c r="AA178" s="116">
        <v>1.45</v>
      </c>
      <c r="AB178" s="112">
        <v>1</v>
      </c>
      <c r="AC178" s="116">
        <v>1.45</v>
      </c>
      <c r="AD178" s="112">
        <v>1</v>
      </c>
      <c r="AE178" s="116">
        <v>1.45</v>
      </c>
      <c r="AF178" s="112">
        <v>1</v>
      </c>
      <c r="AG178" s="116">
        <v>1.45</v>
      </c>
      <c r="AH178" s="112">
        <v>1</v>
      </c>
      <c r="AI178" s="116">
        <v>1.45</v>
      </c>
      <c r="AJ178" s="112">
        <v>1</v>
      </c>
      <c r="AK178" s="116">
        <v>1.55</v>
      </c>
      <c r="AL178" s="112">
        <v>1</v>
      </c>
      <c r="AM178" s="116">
        <v>1.55</v>
      </c>
      <c r="AN178" s="112">
        <v>1</v>
      </c>
      <c r="AO178" s="116">
        <v>1.7</v>
      </c>
      <c r="AP178" s="112">
        <v>1</v>
      </c>
      <c r="AQ178" s="116">
        <v>1.7</v>
      </c>
      <c r="AR178" s="112">
        <v>1</v>
      </c>
      <c r="AS178" s="116">
        <v>1.7</v>
      </c>
      <c r="AT178" s="112">
        <v>1</v>
      </c>
      <c r="AU178" s="116">
        <v>1.7</v>
      </c>
      <c r="AV178" s="112">
        <v>1</v>
      </c>
      <c r="AW178" s="116">
        <v>1.7</v>
      </c>
      <c r="AX178" s="112">
        <v>1</v>
      </c>
      <c r="AY178" s="116">
        <v>1.7</v>
      </c>
      <c r="AZ178" s="112">
        <v>1</v>
      </c>
      <c r="BA178" s="116">
        <v>1.7</v>
      </c>
      <c r="BB178" s="112">
        <v>1</v>
      </c>
      <c r="BC178" s="116">
        <v>1.7</v>
      </c>
      <c r="BD178" s="112">
        <v>1</v>
      </c>
      <c r="BE178" s="116">
        <v>1.7</v>
      </c>
      <c r="BF178" s="112">
        <v>1</v>
      </c>
      <c r="BG178" s="116">
        <v>1.7</v>
      </c>
      <c r="BH178" s="112">
        <v>1</v>
      </c>
      <c r="BI178" s="116">
        <v>1.7</v>
      </c>
      <c r="BJ178" s="112">
        <v>1</v>
      </c>
      <c r="BK178" s="117">
        <v>1.7</v>
      </c>
      <c r="BL178" s="112">
        <v>1</v>
      </c>
      <c r="BM178" s="117">
        <v>1.73</v>
      </c>
      <c r="BN178" s="126">
        <f t="shared" si="6"/>
        <v>0.63500000000000001</v>
      </c>
      <c r="BO178" s="112">
        <v>1</v>
      </c>
      <c r="BP178" s="117">
        <v>1.73</v>
      </c>
      <c r="BQ178" s="126">
        <f>+BO178-(BP178-1)/2</f>
        <v>0.63500000000000001</v>
      </c>
      <c r="BR178" s="112">
        <v>1</v>
      </c>
      <c r="BS178" s="117">
        <v>1.76</v>
      </c>
      <c r="BT178" s="126">
        <f>+BR178-(BS178-1)/2</f>
        <v>0.62</v>
      </c>
      <c r="BU178" s="95"/>
    </row>
    <row r="179" spans="1:73" s="84" customFormat="1" x14ac:dyDescent="0.25">
      <c r="A179" s="102">
        <v>153</v>
      </c>
      <c r="B179" s="113" t="s">
        <v>171</v>
      </c>
      <c r="C179" s="114"/>
      <c r="D179" s="112">
        <v>1.25</v>
      </c>
      <c r="E179" s="115">
        <v>1.25</v>
      </c>
      <c r="F179" s="112">
        <v>1.25</v>
      </c>
      <c r="G179" s="116">
        <v>1.25</v>
      </c>
      <c r="H179" s="112">
        <v>1.25</v>
      </c>
      <c r="I179" s="116">
        <v>1.25</v>
      </c>
      <c r="J179" s="112">
        <v>1.25</v>
      </c>
      <c r="K179" s="116">
        <v>1.25</v>
      </c>
      <c r="L179" s="112">
        <v>1.25</v>
      </c>
      <c r="M179" s="116">
        <v>1.25</v>
      </c>
      <c r="N179" s="112">
        <v>1.25</v>
      </c>
      <c r="O179" s="116">
        <v>1.25</v>
      </c>
      <c r="P179" s="112">
        <v>1.25</v>
      </c>
      <c r="Q179" s="116">
        <v>1.25</v>
      </c>
      <c r="R179" s="128">
        <v>1.25</v>
      </c>
      <c r="S179" s="108">
        <v>1.25</v>
      </c>
      <c r="T179" s="112">
        <v>1.25</v>
      </c>
      <c r="U179" s="116">
        <v>1.25</v>
      </c>
      <c r="V179" s="112">
        <v>1.25</v>
      </c>
      <c r="W179" s="116">
        <v>1.25</v>
      </c>
      <c r="X179" s="112">
        <v>1.25</v>
      </c>
      <c r="Y179" s="116">
        <v>1.3</v>
      </c>
      <c r="Z179" s="112">
        <v>1.25</v>
      </c>
      <c r="AA179" s="116">
        <v>1.3</v>
      </c>
      <c r="AB179" s="112">
        <v>1.25</v>
      </c>
      <c r="AC179" s="116">
        <v>1.3</v>
      </c>
      <c r="AD179" s="112">
        <v>1.25</v>
      </c>
      <c r="AE179" s="116">
        <v>1.3</v>
      </c>
      <c r="AF179" s="112">
        <v>1.25</v>
      </c>
      <c r="AG179" s="116">
        <v>1.3</v>
      </c>
      <c r="AH179" s="112">
        <v>1.25</v>
      </c>
      <c r="AI179" s="116">
        <v>1.3</v>
      </c>
      <c r="AJ179" s="112">
        <v>1.25</v>
      </c>
      <c r="AK179" s="116">
        <v>1.4</v>
      </c>
      <c r="AL179" s="112">
        <v>1.25</v>
      </c>
      <c r="AM179" s="116">
        <v>1.4</v>
      </c>
      <c r="AN179" s="112">
        <v>1.25</v>
      </c>
      <c r="AO179" s="116">
        <v>1.4</v>
      </c>
      <c r="AP179" s="112">
        <v>1.25</v>
      </c>
      <c r="AQ179" s="116">
        <v>1.4</v>
      </c>
      <c r="AR179" s="112">
        <v>1.25</v>
      </c>
      <c r="AS179" s="116">
        <v>1.4</v>
      </c>
      <c r="AT179" s="112">
        <v>1.25</v>
      </c>
      <c r="AU179" s="116">
        <v>1.4</v>
      </c>
      <c r="AV179" s="112">
        <v>1.25</v>
      </c>
      <c r="AW179" s="116">
        <v>1.4</v>
      </c>
      <c r="AX179" s="112">
        <v>1.25</v>
      </c>
      <c r="AY179" s="116">
        <v>1.4</v>
      </c>
      <c r="AZ179" s="112">
        <v>1.25</v>
      </c>
      <c r="BA179" s="116">
        <v>1.5</v>
      </c>
      <c r="BB179" s="112">
        <v>1.25</v>
      </c>
      <c r="BC179" s="116">
        <v>1.5</v>
      </c>
      <c r="BD179" s="112">
        <v>1.25</v>
      </c>
      <c r="BE179" s="116">
        <v>1.5</v>
      </c>
      <c r="BF179" s="112">
        <v>1.2</v>
      </c>
      <c r="BG179" s="116">
        <v>1.5</v>
      </c>
      <c r="BH179" s="112">
        <v>1.2</v>
      </c>
      <c r="BI179" s="116">
        <v>1.5</v>
      </c>
      <c r="BJ179" s="112">
        <v>1.2</v>
      </c>
      <c r="BK179" s="117">
        <v>1.5</v>
      </c>
      <c r="BL179" s="112">
        <v>1.2</v>
      </c>
      <c r="BM179" s="117">
        <v>1.53</v>
      </c>
      <c r="BN179" s="126">
        <f t="shared" si="6"/>
        <v>0.93499999999999994</v>
      </c>
      <c r="BO179" s="112">
        <v>1.2</v>
      </c>
      <c r="BP179" s="117">
        <v>1.65</v>
      </c>
      <c r="BQ179" s="126">
        <f>+BO179-(BP179-1)/2</f>
        <v>0.875</v>
      </c>
      <c r="BR179" s="112">
        <v>1.2</v>
      </c>
      <c r="BS179" s="117">
        <v>1.68</v>
      </c>
      <c r="BT179" s="126">
        <f>+BR179-(BS179-1)/2</f>
        <v>0.86</v>
      </c>
      <c r="BU179" s="95"/>
    </row>
    <row r="180" spans="1:73" s="84" customFormat="1" ht="13.15" hidden="1" customHeight="1" outlineLevel="1" x14ac:dyDescent="0.25">
      <c r="A180" s="102">
        <v>154</v>
      </c>
      <c r="B180" s="113" t="s">
        <v>172</v>
      </c>
      <c r="C180" s="114"/>
      <c r="D180" s="112">
        <v>1.1000000000000001</v>
      </c>
      <c r="E180" s="115">
        <v>1</v>
      </c>
      <c r="F180" s="112">
        <v>1.1000000000000001</v>
      </c>
      <c r="G180" s="116">
        <v>1.1000000000000001</v>
      </c>
      <c r="H180" s="112">
        <v>1.1000000000000001</v>
      </c>
      <c r="I180" s="116">
        <v>1.1000000000000001</v>
      </c>
      <c r="J180" s="112">
        <v>1.1000000000000001</v>
      </c>
      <c r="K180" s="116">
        <v>1.1000000000000001</v>
      </c>
      <c r="L180" s="112">
        <v>1.1000000000000001</v>
      </c>
      <c r="M180" s="116">
        <v>1.1000000000000001</v>
      </c>
      <c r="N180" s="112">
        <v>1.1000000000000001</v>
      </c>
      <c r="O180" s="116">
        <v>1.1000000000000001</v>
      </c>
      <c r="P180" s="112">
        <v>1.1000000000000001</v>
      </c>
      <c r="Q180" s="116">
        <v>1.1000000000000001</v>
      </c>
      <c r="R180" s="128">
        <v>1.1000000000000001</v>
      </c>
      <c r="S180" s="125">
        <v>1.2</v>
      </c>
      <c r="T180" s="112">
        <v>1.1000000000000001</v>
      </c>
      <c r="U180" s="116">
        <v>1.2</v>
      </c>
      <c r="V180" s="112">
        <v>1.1000000000000001</v>
      </c>
      <c r="W180" s="116">
        <v>1.2</v>
      </c>
      <c r="X180" s="112">
        <v>1.1000000000000001</v>
      </c>
      <c r="Y180" s="116">
        <v>1.2</v>
      </c>
      <c r="Z180" s="112">
        <v>1.1000000000000001</v>
      </c>
      <c r="AA180" s="116">
        <v>1.2</v>
      </c>
      <c r="AB180" s="112">
        <v>1.1000000000000001</v>
      </c>
      <c r="AC180" s="116">
        <v>1.2</v>
      </c>
      <c r="AD180" s="112">
        <v>1.1000000000000001</v>
      </c>
      <c r="AE180" s="116">
        <v>1.2</v>
      </c>
      <c r="AF180" s="112">
        <v>1.1000000000000001</v>
      </c>
      <c r="AG180" s="116">
        <v>1.2</v>
      </c>
      <c r="AH180" s="112">
        <v>1.1000000000000001</v>
      </c>
      <c r="AI180" s="116">
        <v>1.2</v>
      </c>
      <c r="AJ180" s="112">
        <v>1.1000000000000001</v>
      </c>
      <c r="AK180" s="116">
        <v>1.3</v>
      </c>
      <c r="AL180" s="112">
        <v>1.1000000000000001</v>
      </c>
      <c r="AM180" s="116">
        <v>1.3</v>
      </c>
      <c r="AN180" s="112">
        <v>1.1000000000000001</v>
      </c>
      <c r="AO180" s="116">
        <v>1.3</v>
      </c>
      <c r="AP180" s="112">
        <v>1.1000000000000001</v>
      </c>
      <c r="AQ180" s="116">
        <v>1.3</v>
      </c>
      <c r="AR180" s="112"/>
      <c r="AS180" s="116"/>
      <c r="AT180" s="112"/>
      <c r="AU180" s="116"/>
      <c r="AV180" s="112"/>
      <c r="AW180" s="116"/>
      <c r="AX180" s="112"/>
      <c r="AY180" s="116"/>
      <c r="AZ180" s="112"/>
      <c r="BA180" s="116"/>
      <c r="BB180" s="112"/>
      <c r="BC180" s="116"/>
      <c r="BD180" s="112"/>
      <c r="BE180" s="116"/>
      <c r="BF180" s="112"/>
      <c r="BG180" s="116"/>
      <c r="BH180" s="112"/>
      <c r="BI180" s="116"/>
      <c r="BJ180" s="112"/>
      <c r="BK180" s="117"/>
      <c r="BL180" s="112"/>
      <c r="BM180" s="117"/>
      <c r="BN180" s="126"/>
      <c r="BO180" s="112"/>
      <c r="BP180" s="117"/>
      <c r="BQ180" s="126"/>
      <c r="BR180" s="112"/>
      <c r="BS180" s="117"/>
      <c r="BT180" s="126"/>
      <c r="BU180" s="95"/>
    </row>
    <row r="181" spans="1:73" s="84" customFormat="1" collapsed="1" x14ac:dyDescent="0.25">
      <c r="A181" s="102">
        <v>155</v>
      </c>
      <c r="B181" s="113" t="s">
        <v>173</v>
      </c>
      <c r="C181" s="114"/>
      <c r="D181" s="112">
        <v>1.1000000000000001</v>
      </c>
      <c r="E181" s="115">
        <v>1.35</v>
      </c>
      <c r="F181" s="112">
        <v>1.25</v>
      </c>
      <c r="G181" s="116">
        <v>1.4</v>
      </c>
      <c r="H181" s="112">
        <v>1.25</v>
      </c>
      <c r="I181" s="116">
        <v>1.4</v>
      </c>
      <c r="J181" s="112">
        <v>1.25</v>
      </c>
      <c r="K181" s="116">
        <v>1.4</v>
      </c>
      <c r="L181" s="112">
        <v>1.25</v>
      </c>
      <c r="M181" s="116">
        <v>1.4</v>
      </c>
      <c r="N181" s="112">
        <v>1.25</v>
      </c>
      <c r="O181" s="116">
        <v>1.4</v>
      </c>
      <c r="P181" s="112">
        <v>1.25</v>
      </c>
      <c r="Q181" s="116">
        <v>1.4</v>
      </c>
      <c r="R181" s="128">
        <v>1.25</v>
      </c>
      <c r="S181" s="123">
        <v>1.45</v>
      </c>
      <c r="T181" s="112">
        <v>1.25</v>
      </c>
      <c r="U181" s="116">
        <v>1.45</v>
      </c>
      <c r="V181" s="112">
        <v>1.25</v>
      </c>
      <c r="W181" s="116">
        <v>1.45</v>
      </c>
      <c r="X181" s="112">
        <v>1.25</v>
      </c>
      <c r="Y181" s="116">
        <v>1.45</v>
      </c>
      <c r="Z181" s="112">
        <v>1.25</v>
      </c>
      <c r="AA181" s="116">
        <v>1.45</v>
      </c>
      <c r="AB181" s="112">
        <v>1.25</v>
      </c>
      <c r="AC181" s="116">
        <v>1.45</v>
      </c>
      <c r="AD181" s="112">
        <v>1.25</v>
      </c>
      <c r="AE181" s="116">
        <v>1.45</v>
      </c>
      <c r="AF181" s="112">
        <v>1.25</v>
      </c>
      <c r="AG181" s="116">
        <v>1.45</v>
      </c>
      <c r="AH181" s="112">
        <v>1.25</v>
      </c>
      <c r="AI181" s="116">
        <v>1.45</v>
      </c>
      <c r="AJ181" s="112">
        <v>1.25</v>
      </c>
      <c r="AK181" s="116">
        <v>1.55</v>
      </c>
      <c r="AL181" s="112">
        <v>1.25</v>
      </c>
      <c r="AM181" s="116">
        <v>1.55</v>
      </c>
      <c r="AN181" s="112">
        <v>1.25</v>
      </c>
      <c r="AO181" s="116">
        <v>1.55</v>
      </c>
      <c r="AP181" s="112">
        <v>1.25</v>
      </c>
      <c r="AQ181" s="116">
        <v>1.6</v>
      </c>
      <c r="AR181" s="112">
        <v>1.25</v>
      </c>
      <c r="AS181" s="116">
        <v>1.6</v>
      </c>
      <c r="AT181" s="112">
        <v>1.25</v>
      </c>
      <c r="AU181" s="116">
        <v>1.6</v>
      </c>
      <c r="AV181" s="112">
        <v>1.25</v>
      </c>
      <c r="AW181" s="116">
        <v>1.6</v>
      </c>
      <c r="AX181" s="112">
        <v>1.25</v>
      </c>
      <c r="AY181" s="116">
        <v>1.6</v>
      </c>
      <c r="AZ181" s="112">
        <v>1.25</v>
      </c>
      <c r="BA181" s="116">
        <v>1.6</v>
      </c>
      <c r="BB181" s="112">
        <v>1.25</v>
      </c>
      <c r="BC181" s="116">
        <v>1.6</v>
      </c>
      <c r="BD181" s="112">
        <v>1.25</v>
      </c>
      <c r="BE181" s="116">
        <v>1.6</v>
      </c>
      <c r="BF181" s="112">
        <v>1.25</v>
      </c>
      <c r="BG181" s="116">
        <v>1.6</v>
      </c>
      <c r="BH181" s="112">
        <v>1.25</v>
      </c>
      <c r="BI181" s="116">
        <v>1.6</v>
      </c>
      <c r="BJ181" s="112">
        <v>1.25</v>
      </c>
      <c r="BK181" s="117">
        <v>1.6</v>
      </c>
      <c r="BL181" s="112">
        <v>1.25</v>
      </c>
      <c r="BM181" s="117">
        <v>1.63</v>
      </c>
      <c r="BN181" s="126">
        <f t="shared" si="6"/>
        <v>0.93500000000000005</v>
      </c>
      <c r="BO181" s="112">
        <v>1.25</v>
      </c>
      <c r="BP181" s="117">
        <v>1.63</v>
      </c>
      <c r="BQ181" s="126">
        <f>+BO181-(BP181-1)/2</f>
        <v>0.93500000000000005</v>
      </c>
      <c r="BR181" s="112">
        <v>1.25</v>
      </c>
      <c r="BS181" s="117">
        <v>1.63</v>
      </c>
      <c r="BT181" s="126">
        <f>+BR181-(BS181-1)/2</f>
        <v>0.93500000000000005</v>
      </c>
      <c r="BU181" s="95"/>
    </row>
    <row r="182" spans="1:73" s="84" customFormat="1" x14ac:dyDescent="0.25">
      <c r="A182" s="102">
        <v>156</v>
      </c>
      <c r="B182" s="113" t="s">
        <v>174</v>
      </c>
      <c r="C182" s="114"/>
      <c r="D182" s="112">
        <v>1.2</v>
      </c>
      <c r="E182" s="115">
        <v>1.1000000000000001</v>
      </c>
      <c r="F182" s="112">
        <v>1.2</v>
      </c>
      <c r="G182" s="116">
        <v>1.1000000000000001</v>
      </c>
      <c r="H182" s="112">
        <v>1.2</v>
      </c>
      <c r="I182" s="116">
        <v>1.1000000000000001</v>
      </c>
      <c r="J182" s="112">
        <v>1.2</v>
      </c>
      <c r="K182" s="116">
        <v>1.2</v>
      </c>
      <c r="L182" s="112">
        <v>1.2</v>
      </c>
      <c r="M182" s="116">
        <v>1.2</v>
      </c>
      <c r="N182" s="112">
        <v>1.2</v>
      </c>
      <c r="O182" s="116">
        <v>1.2</v>
      </c>
      <c r="P182" s="112">
        <v>1.2</v>
      </c>
      <c r="Q182" s="116">
        <v>1.2</v>
      </c>
      <c r="R182" s="128">
        <v>1.2</v>
      </c>
      <c r="S182" s="123">
        <v>1.3</v>
      </c>
      <c r="T182" s="112">
        <v>1.2</v>
      </c>
      <c r="U182" s="116">
        <v>1.3</v>
      </c>
      <c r="V182" s="112">
        <v>1.2</v>
      </c>
      <c r="W182" s="116">
        <v>1.3</v>
      </c>
      <c r="X182" s="112">
        <v>1.2</v>
      </c>
      <c r="Y182" s="116">
        <v>1.3</v>
      </c>
      <c r="Z182" s="112">
        <v>1.1499999999999999</v>
      </c>
      <c r="AA182" s="116">
        <v>1.3</v>
      </c>
      <c r="AB182" s="112">
        <v>1.1499999999999999</v>
      </c>
      <c r="AC182" s="116">
        <v>1.3</v>
      </c>
      <c r="AD182" s="112">
        <v>1.1499999999999999</v>
      </c>
      <c r="AE182" s="116">
        <v>1.3</v>
      </c>
      <c r="AF182" s="112">
        <v>1.1499999999999999</v>
      </c>
      <c r="AG182" s="116">
        <v>1.3</v>
      </c>
      <c r="AH182" s="112">
        <v>1.1499999999999999</v>
      </c>
      <c r="AI182" s="116">
        <v>1.3</v>
      </c>
      <c r="AJ182" s="112">
        <v>1.1499999999999999</v>
      </c>
      <c r="AK182" s="116">
        <v>1.4</v>
      </c>
      <c r="AL182" s="112">
        <v>1.1499999999999999</v>
      </c>
      <c r="AM182" s="116">
        <v>1.4</v>
      </c>
      <c r="AN182" s="112">
        <v>1</v>
      </c>
      <c r="AO182" s="116">
        <v>1.7</v>
      </c>
      <c r="AP182" s="112">
        <v>1</v>
      </c>
      <c r="AQ182" s="116">
        <v>1.7</v>
      </c>
      <c r="AR182" s="112">
        <v>1</v>
      </c>
      <c r="AS182" s="116">
        <v>1.7</v>
      </c>
      <c r="AT182" s="112">
        <v>1</v>
      </c>
      <c r="AU182" s="116">
        <v>1.7</v>
      </c>
      <c r="AV182" s="112">
        <v>1</v>
      </c>
      <c r="AW182" s="116">
        <v>1.7</v>
      </c>
      <c r="AX182" s="112">
        <v>1</v>
      </c>
      <c r="AY182" s="116">
        <v>1.7</v>
      </c>
      <c r="AZ182" s="112">
        <v>1</v>
      </c>
      <c r="BA182" s="116">
        <v>1.7</v>
      </c>
      <c r="BB182" s="112">
        <v>1</v>
      </c>
      <c r="BC182" s="116">
        <v>1.7</v>
      </c>
      <c r="BD182" s="112">
        <v>1.1499999999999999</v>
      </c>
      <c r="BE182" s="116">
        <v>1.7</v>
      </c>
      <c r="BF182" s="112">
        <v>1.1499999999999999</v>
      </c>
      <c r="BG182" s="116">
        <v>1.7</v>
      </c>
      <c r="BH182" s="112">
        <v>1.1499999999999999</v>
      </c>
      <c r="BI182" s="116">
        <v>1.7</v>
      </c>
      <c r="BJ182" s="112">
        <v>1.1499999999999999</v>
      </c>
      <c r="BK182" s="117">
        <v>1.7</v>
      </c>
      <c r="BL182" s="112">
        <v>1.1499999999999999</v>
      </c>
      <c r="BM182" s="117">
        <v>1.73</v>
      </c>
      <c r="BN182" s="126">
        <f t="shared" si="6"/>
        <v>0.78499999999999992</v>
      </c>
      <c r="BO182" s="112">
        <v>1.1499999999999999</v>
      </c>
      <c r="BP182" s="117">
        <v>1.73</v>
      </c>
      <c r="BQ182" s="126">
        <f>+BO182-(BP182-1)/2</f>
        <v>0.78499999999999992</v>
      </c>
      <c r="BR182" s="112">
        <v>1.1499999999999999</v>
      </c>
      <c r="BS182" s="117">
        <v>1.73</v>
      </c>
      <c r="BT182" s="126">
        <f>+BR182-(BS182-1)/2</f>
        <v>0.78499999999999992</v>
      </c>
      <c r="BU182" s="95"/>
    </row>
    <row r="183" spans="1:73" s="84" customFormat="1" x14ac:dyDescent="0.25">
      <c r="A183" s="102">
        <v>157</v>
      </c>
      <c r="B183" s="113" t="s">
        <v>175</v>
      </c>
      <c r="C183" s="114"/>
      <c r="D183" s="112">
        <v>1.2</v>
      </c>
      <c r="E183" s="115">
        <v>1.3</v>
      </c>
      <c r="F183" s="112">
        <v>1.2</v>
      </c>
      <c r="G183" s="116">
        <v>1.3</v>
      </c>
      <c r="H183" s="112">
        <v>1.2</v>
      </c>
      <c r="I183" s="116">
        <v>1.3</v>
      </c>
      <c r="J183" s="112">
        <v>1.2</v>
      </c>
      <c r="K183" s="116">
        <v>1.3</v>
      </c>
      <c r="L183" s="112">
        <v>1.2</v>
      </c>
      <c r="M183" s="116">
        <v>1.3</v>
      </c>
      <c r="N183" s="112">
        <v>1.2</v>
      </c>
      <c r="O183" s="116">
        <v>1.3</v>
      </c>
      <c r="P183" s="112">
        <v>1.2</v>
      </c>
      <c r="Q183" s="116">
        <v>1.3</v>
      </c>
      <c r="R183" s="128">
        <v>1.2</v>
      </c>
      <c r="S183" s="123">
        <v>1.4</v>
      </c>
      <c r="T183" s="112">
        <v>1.2</v>
      </c>
      <c r="U183" s="116">
        <v>1.4</v>
      </c>
      <c r="V183" s="112">
        <v>1.2</v>
      </c>
      <c r="W183" s="116">
        <v>1.4</v>
      </c>
      <c r="X183" s="112">
        <v>1.2</v>
      </c>
      <c r="Y183" s="116">
        <v>1.4</v>
      </c>
      <c r="Z183" s="112">
        <v>1.2</v>
      </c>
      <c r="AA183" s="116">
        <v>1.4</v>
      </c>
      <c r="AB183" s="112">
        <v>1.2</v>
      </c>
      <c r="AC183" s="116">
        <v>1.4</v>
      </c>
      <c r="AD183" s="112">
        <v>1.2</v>
      </c>
      <c r="AE183" s="116">
        <v>1.4</v>
      </c>
      <c r="AF183" s="112">
        <v>1.2</v>
      </c>
      <c r="AG183" s="116">
        <v>1.4</v>
      </c>
      <c r="AH183" s="112">
        <v>1.2</v>
      </c>
      <c r="AI183" s="116">
        <v>1.4</v>
      </c>
      <c r="AJ183" s="112">
        <v>1.2</v>
      </c>
      <c r="AK183" s="116">
        <v>1.5</v>
      </c>
      <c r="AL183" s="112">
        <v>1.2</v>
      </c>
      <c r="AM183" s="116">
        <v>1.5</v>
      </c>
      <c r="AN183" s="112">
        <v>1.2</v>
      </c>
      <c r="AO183" s="116">
        <v>1.5</v>
      </c>
      <c r="AP183" s="112">
        <v>1.2</v>
      </c>
      <c r="AQ183" s="116">
        <v>1.5</v>
      </c>
      <c r="AR183" s="112">
        <v>1.2</v>
      </c>
      <c r="AS183" s="116">
        <v>1.5</v>
      </c>
      <c r="AT183" s="112">
        <v>1.2</v>
      </c>
      <c r="AU183" s="116">
        <v>1.5</v>
      </c>
      <c r="AV183" s="112">
        <v>1.2</v>
      </c>
      <c r="AW183" s="116">
        <v>1.55</v>
      </c>
      <c r="AX183" s="112">
        <v>1.2</v>
      </c>
      <c r="AY183" s="116">
        <v>1.55</v>
      </c>
      <c r="AZ183" s="112">
        <v>1.2</v>
      </c>
      <c r="BA183" s="116">
        <v>1.55</v>
      </c>
      <c r="BB183" s="112">
        <v>1.2</v>
      </c>
      <c r="BC183" s="116">
        <v>1.55</v>
      </c>
      <c r="BD183" s="112">
        <v>1.2</v>
      </c>
      <c r="BE183" s="116">
        <v>1.55</v>
      </c>
      <c r="BF183" s="112">
        <v>1.2</v>
      </c>
      <c r="BG183" s="116">
        <v>1.55</v>
      </c>
      <c r="BH183" s="112">
        <v>1.2</v>
      </c>
      <c r="BI183" s="116">
        <v>1.55</v>
      </c>
      <c r="BJ183" s="112">
        <v>1.2</v>
      </c>
      <c r="BK183" s="117">
        <v>1.6</v>
      </c>
      <c r="BL183" s="112">
        <v>1.2</v>
      </c>
      <c r="BM183" s="117">
        <v>1.63</v>
      </c>
      <c r="BN183" s="126">
        <f t="shared" si="6"/>
        <v>0.88500000000000001</v>
      </c>
      <c r="BO183" s="112">
        <v>1.2</v>
      </c>
      <c r="BP183" s="117">
        <v>1.63</v>
      </c>
      <c r="BQ183" s="126">
        <f>+BO183-(BP183-1)/2</f>
        <v>0.88500000000000001</v>
      </c>
      <c r="BR183" s="112">
        <v>1.2</v>
      </c>
      <c r="BS183" s="117">
        <v>1.66</v>
      </c>
      <c r="BT183" s="126">
        <f>+BR183-(BS183-1)/2</f>
        <v>0.87</v>
      </c>
      <c r="BU183" s="95"/>
    </row>
    <row r="184" spans="1:73" s="84" customFormat="1" x14ac:dyDescent="0.25">
      <c r="A184" s="102">
        <v>158</v>
      </c>
      <c r="B184" s="113" t="s">
        <v>176</v>
      </c>
      <c r="C184" s="114"/>
      <c r="D184" s="112">
        <v>1.3</v>
      </c>
      <c r="E184" s="115">
        <v>1.1000000000000001</v>
      </c>
      <c r="F184" s="112">
        <v>1.3</v>
      </c>
      <c r="G184" s="116">
        <v>1.2</v>
      </c>
      <c r="H184" s="112">
        <v>1.3</v>
      </c>
      <c r="I184" s="116">
        <v>1.3</v>
      </c>
      <c r="J184" s="112">
        <v>1.3</v>
      </c>
      <c r="K184" s="116">
        <v>1.4</v>
      </c>
      <c r="L184" s="112">
        <v>1.3</v>
      </c>
      <c r="M184" s="116">
        <v>1.4</v>
      </c>
      <c r="N184" s="112">
        <v>1.3</v>
      </c>
      <c r="O184" s="116">
        <v>1.4</v>
      </c>
      <c r="P184" s="112">
        <v>1.3</v>
      </c>
      <c r="Q184" s="116">
        <v>1.4</v>
      </c>
      <c r="R184" s="128">
        <v>1.3</v>
      </c>
      <c r="S184" s="108">
        <v>1.4</v>
      </c>
      <c r="T184" s="112">
        <v>1.3</v>
      </c>
      <c r="U184" s="116">
        <v>1.4</v>
      </c>
      <c r="V184" s="112">
        <v>1.3</v>
      </c>
      <c r="W184" s="116">
        <v>1.4</v>
      </c>
      <c r="X184" s="112">
        <v>1.3</v>
      </c>
      <c r="Y184" s="116">
        <v>1.4</v>
      </c>
      <c r="Z184" s="112">
        <v>1.3</v>
      </c>
      <c r="AA184" s="116">
        <v>1.4</v>
      </c>
      <c r="AB184" s="112">
        <v>1.3</v>
      </c>
      <c r="AC184" s="116">
        <v>1.4</v>
      </c>
      <c r="AD184" s="112">
        <v>1.3</v>
      </c>
      <c r="AE184" s="116">
        <v>1.4</v>
      </c>
      <c r="AF184" s="112">
        <v>1.3</v>
      </c>
      <c r="AG184" s="116">
        <v>1.4</v>
      </c>
      <c r="AH184" s="112">
        <v>1.3</v>
      </c>
      <c r="AI184" s="116">
        <v>1.5</v>
      </c>
      <c r="AJ184" s="112">
        <v>1.3</v>
      </c>
      <c r="AK184" s="116">
        <v>1.5</v>
      </c>
      <c r="AL184" s="112">
        <v>1.3</v>
      </c>
      <c r="AM184" s="116">
        <v>1.5</v>
      </c>
      <c r="AN184" s="112">
        <v>1.3</v>
      </c>
      <c r="AO184" s="116">
        <v>1.5</v>
      </c>
      <c r="AP184" s="112">
        <v>1.3</v>
      </c>
      <c r="AQ184" s="116">
        <v>1.5</v>
      </c>
      <c r="AR184" s="112">
        <v>1.3</v>
      </c>
      <c r="AS184" s="116">
        <v>1.5</v>
      </c>
      <c r="AT184" s="112">
        <v>1.3</v>
      </c>
      <c r="AU184" s="116">
        <v>1.5</v>
      </c>
      <c r="AV184" s="112">
        <v>1.3</v>
      </c>
      <c r="AW184" s="116">
        <v>1.5</v>
      </c>
      <c r="AX184" s="112">
        <v>1.3</v>
      </c>
      <c r="AY184" s="116">
        <v>1.5</v>
      </c>
      <c r="AZ184" s="112">
        <v>1.3</v>
      </c>
      <c r="BA184" s="116">
        <v>1.5</v>
      </c>
      <c r="BB184" s="112">
        <v>1.3</v>
      </c>
      <c r="BC184" s="116">
        <v>1.5</v>
      </c>
      <c r="BD184" s="112">
        <v>1.3</v>
      </c>
      <c r="BE184" s="116">
        <v>1.5</v>
      </c>
      <c r="BF184" s="112">
        <v>1.3</v>
      </c>
      <c r="BG184" s="116">
        <v>1.5</v>
      </c>
      <c r="BH184" s="112">
        <v>1.3</v>
      </c>
      <c r="BI184" s="116">
        <v>1.5</v>
      </c>
      <c r="BJ184" s="112">
        <v>1.3</v>
      </c>
      <c r="BK184" s="117">
        <v>1.5</v>
      </c>
      <c r="BL184" s="112">
        <v>1.3</v>
      </c>
      <c r="BM184" s="117">
        <v>1.53</v>
      </c>
      <c r="BN184" s="126">
        <f t="shared" si="6"/>
        <v>1.0350000000000001</v>
      </c>
      <c r="BO184" s="112">
        <v>1.3</v>
      </c>
      <c r="BP184" s="117">
        <v>1.53</v>
      </c>
      <c r="BQ184" s="126">
        <f>+BO184-(BP184-1)/2</f>
        <v>1.0350000000000001</v>
      </c>
      <c r="BR184" s="112">
        <v>1.3</v>
      </c>
      <c r="BS184" s="117">
        <v>1.53</v>
      </c>
      <c r="BT184" s="126">
        <f>+BR184-(BS184-1)/2</f>
        <v>1.0350000000000001</v>
      </c>
      <c r="BU184" s="95"/>
    </row>
    <row r="185" spans="1:73" s="84" customFormat="1" collapsed="1" x14ac:dyDescent="0.25">
      <c r="A185" s="241"/>
      <c r="B185" s="242" t="s">
        <v>177</v>
      </c>
      <c r="C185" s="243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5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  <c r="BJ185" s="247"/>
      <c r="BK185" s="247"/>
      <c r="BL185" s="247"/>
      <c r="BM185" s="247"/>
      <c r="BN185" s="248"/>
      <c r="BO185" s="247"/>
      <c r="BP185" s="247"/>
      <c r="BQ185" s="248"/>
      <c r="BR185" s="247"/>
      <c r="BS185" s="247"/>
      <c r="BT185" s="248"/>
      <c r="BU185" s="95"/>
    </row>
    <row r="186" spans="1:73" s="84" customFormat="1" x14ac:dyDescent="0.25">
      <c r="A186" s="102">
        <v>159</v>
      </c>
      <c r="B186" s="113" t="s">
        <v>178</v>
      </c>
      <c r="C186" s="114"/>
      <c r="D186" s="112">
        <v>1.4</v>
      </c>
      <c r="E186" s="115">
        <v>1.2</v>
      </c>
      <c r="F186" s="112">
        <v>1.4</v>
      </c>
      <c r="G186" s="116">
        <v>1.2</v>
      </c>
      <c r="H186" s="112">
        <v>1.4</v>
      </c>
      <c r="I186" s="116">
        <v>1.2</v>
      </c>
      <c r="J186" s="112">
        <v>1.4</v>
      </c>
      <c r="K186" s="116">
        <v>1.2</v>
      </c>
      <c r="L186" s="112">
        <v>1.4</v>
      </c>
      <c r="M186" s="116">
        <v>1.2</v>
      </c>
      <c r="N186" s="112">
        <v>1.4</v>
      </c>
      <c r="O186" s="116">
        <v>1.2</v>
      </c>
      <c r="P186" s="112">
        <v>1.4</v>
      </c>
      <c r="Q186" s="116">
        <v>1.2</v>
      </c>
      <c r="R186" s="128">
        <v>1.4</v>
      </c>
      <c r="S186" s="123">
        <v>1.25</v>
      </c>
      <c r="T186" s="112">
        <v>1.4</v>
      </c>
      <c r="U186" s="116">
        <v>1.25</v>
      </c>
      <c r="V186" s="112">
        <v>1.4</v>
      </c>
      <c r="W186" s="116">
        <v>1.25</v>
      </c>
      <c r="X186" s="112">
        <v>1.4</v>
      </c>
      <c r="Y186" s="116">
        <v>1.25</v>
      </c>
      <c r="Z186" s="112">
        <v>1.4</v>
      </c>
      <c r="AA186" s="116">
        <v>1.25</v>
      </c>
      <c r="AB186" s="112">
        <v>1.4</v>
      </c>
      <c r="AC186" s="116">
        <v>1.25</v>
      </c>
      <c r="AD186" s="112">
        <v>1.4</v>
      </c>
      <c r="AE186" s="116">
        <v>1.25</v>
      </c>
      <c r="AF186" s="154">
        <v>1.35</v>
      </c>
      <c r="AG186" s="155">
        <v>1.35</v>
      </c>
      <c r="AH186" s="112">
        <v>1.35</v>
      </c>
      <c r="AI186" s="116">
        <v>1.35</v>
      </c>
      <c r="AJ186" s="112">
        <v>1.35</v>
      </c>
      <c r="AK186" s="116">
        <v>1.35</v>
      </c>
      <c r="AL186" s="112">
        <v>1.35</v>
      </c>
      <c r="AM186" s="116">
        <v>1.35</v>
      </c>
      <c r="AN186" s="112">
        <v>1.35</v>
      </c>
      <c r="AO186" s="116">
        <v>1.35</v>
      </c>
      <c r="AP186" s="112">
        <v>1.35</v>
      </c>
      <c r="AQ186" s="116">
        <v>1.35</v>
      </c>
      <c r="AR186" s="112">
        <v>1.35</v>
      </c>
      <c r="AS186" s="116">
        <v>1.35</v>
      </c>
      <c r="AT186" s="112">
        <v>1.35</v>
      </c>
      <c r="AU186" s="116">
        <v>1.35</v>
      </c>
      <c r="AV186" s="112">
        <v>1.35</v>
      </c>
      <c r="AW186" s="116">
        <v>1.35</v>
      </c>
      <c r="AX186" s="112">
        <v>1.35</v>
      </c>
      <c r="AY186" s="116">
        <v>1.35</v>
      </c>
      <c r="AZ186" s="112">
        <v>1.35</v>
      </c>
      <c r="BA186" s="116">
        <v>1.35</v>
      </c>
      <c r="BB186" s="112">
        <v>1.35</v>
      </c>
      <c r="BC186" s="116">
        <v>1.35</v>
      </c>
      <c r="BD186" s="112">
        <v>1.35</v>
      </c>
      <c r="BE186" s="116">
        <v>1.35</v>
      </c>
      <c r="BF186" s="112">
        <v>1.35</v>
      </c>
      <c r="BG186" s="116">
        <v>1.35</v>
      </c>
      <c r="BH186" s="112">
        <v>1.35</v>
      </c>
      <c r="BI186" s="116">
        <v>1.35</v>
      </c>
      <c r="BJ186" s="112">
        <v>1.35</v>
      </c>
      <c r="BK186" s="117">
        <v>1.35</v>
      </c>
      <c r="BL186" s="112">
        <v>1.35</v>
      </c>
      <c r="BM186" s="117">
        <v>1.38</v>
      </c>
      <c r="BN186" s="126">
        <f t="shared" si="6"/>
        <v>1.1600000000000001</v>
      </c>
      <c r="BO186" s="112">
        <v>1.35</v>
      </c>
      <c r="BP186" s="117">
        <v>1.38</v>
      </c>
      <c r="BQ186" s="126">
        <f t="shared" ref="BQ186:BQ194" si="9">+BO186-(BP186-1)/2</f>
        <v>1.1600000000000001</v>
      </c>
      <c r="BR186" s="112">
        <v>1.35</v>
      </c>
      <c r="BS186" s="117">
        <v>1.41</v>
      </c>
      <c r="BT186" s="126">
        <f t="shared" ref="BT186:BT194" si="10">+BR186-(BS186-1)/2</f>
        <v>1.145</v>
      </c>
      <c r="BU186" s="95"/>
    </row>
    <row r="187" spans="1:73" s="84" customFormat="1" x14ac:dyDescent="0.25">
      <c r="A187" s="102">
        <v>160</v>
      </c>
      <c r="B187" s="113" t="s">
        <v>179</v>
      </c>
      <c r="C187" s="114"/>
      <c r="D187" s="112">
        <v>1.1499999999999999</v>
      </c>
      <c r="E187" s="115">
        <v>1.4</v>
      </c>
      <c r="F187" s="112">
        <v>1.25</v>
      </c>
      <c r="G187" s="116">
        <v>1.4</v>
      </c>
      <c r="H187" s="112">
        <v>1.25</v>
      </c>
      <c r="I187" s="116">
        <v>1.4</v>
      </c>
      <c r="J187" s="112">
        <v>1.25</v>
      </c>
      <c r="K187" s="116">
        <v>1.4</v>
      </c>
      <c r="L187" s="112">
        <v>1.25</v>
      </c>
      <c r="M187" s="116">
        <v>1.4</v>
      </c>
      <c r="N187" s="112">
        <v>1.25</v>
      </c>
      <c r="O187" s="116">
        <v>1.4</v>
      </c>
      <c r="P187" s="112">
        <v>1.25</v>
      </c>
      <c r="Q187" s="116">
        <v>1.4</v>
      </c>
      <c r="R187" s="128">
        <v>1.25</v>
      </c>
      <c r="S187" s="123">
        <v>1.5</v>
      </c>
      <c r="T187" s="112">
        <v>1.25</v>
      </c>
      <c r="U187" s="116">
        <v>1.5</v>
      </c>
      <c r="V187" s="112">
        <v>1.25</v>
      </c>
      <c r="W187" s="116">
        <v>1.5</v>
      </c>
      <c r="X187" s="112">
        <v>1.25</v>
      </c>
      <c r="Y187" s="116">
        <v>1.5</v>
      </c>
      <c r="Z187" s="112">
        <v>1.25</v>
      </c>
      <c r="AA187" s="116">
        <v>1.5</v>
      </c>
      <c r="AB187" s="112">
        <v>1.25</v>
      </c>
      <c r="AC187" s="116">
        <v>1.5</v>
      </c>
      <c r="AD187" s="112">
        <v>1.25</v>
      </c>
      <c r="AE187" s="116">
        <v>1.55</v>
      </c>
      <c r="AF187" s="112">
        <v>1.25</v>
      </c>
      <c r="AG187" s="116">
        <v>1.6</v>
      </c>
      <c r="AH187" s="112">
        <v>1.25</v>
      </c>
      <c r="AI187" s="116">
        <v>1.6</v>
      </c>
      <c r="AJ187" s="112">
        <v>1.25</v>
      </c>
      <c r="AK187" s="116">
        <v>1.65</v>
      </c>
      <c r="AL187" s="112">
        <v>1.25</v>
      </c>
      <c r="AM187" s="116">
        <v>1.65</v>
      </c>
      <c r="AN187" s="112">
        <v>1.25</v>
      </c>
      <c r="AO187" s="116">
        <v>1.65</v>
      </c>
      <c r="AP187" s="112">
        <v>1.25</v>
      </c>
      <c r="AQ187" s="116">
        <v>1.65</v>
      </c>
      <c r="AR187" s="112">
        <v>1.25</v>
      </c>
      <c r="AS187" s="116">
        <v>1.65</v>
      </c>
      <c r="AT187" s="112">
        <v>1.25</v>
      </c>
      <c r="AU187" s="116">
        <v>1.65</v>
      </c>
      <c r="AV187" s="112">
        <v>1.25</v>
      </c>
      <c r="AW187" s="116">
        <v>1.65</v>
      </c>
      <c r="AX187" s="112">
        <v>1.25</v>
      </c>
      <c r="AY187" s="116">
        <v>1.65</v>
      </c>
      <c r="AZ187" s="112">
        <v>1.25</v>
      </c>
      <c r="BA187" s="116">
        <v>1.65</v>
      </c>
      <c r="BB187" s="112">
        <v>1.25</v>
      </c>
      <c r="BC187" s="116">
        <v>1.65</v>
      </c>
      <c r="BD187" s="112">
        <v>1.25</v>
      </c>
      <c r="BE187" s="116">
        <v>1.65</v>
      </c>
      <c r="BF187" s="112">
        <v>1.25</v>
      </c>
      <c r="BG187" s="116">
        <v>1.65</v>
      </c>
      <c r="BH187" s="112">
        <v>1.25</v>
      </c>
      <c r="BI187" s="116">
        <v>1.65</v>
      </c>
      <c r="BJ187" s="112">
        <v>1.25</v>
      </c>
      <c r="BK187" s="117">
        <v>1.65</v>
      </c>
      <c r="BL187" s="112">
        <v>1.25</v>
      </c>
      <c r="BM187" s="117">
        <v>1.68</v>
      </c>
      <c r="BN187" s="126">
        <f t="shared" si="6"/>
        <v>0.91</v>
      </c>
      <c r="BO187" s="112">
        <v>1.25</v>
      </c>
      <c r="BP187" s="117">
        <v>1.68</v>
      </c>
      <c r="BQ187" s="126">
        <f t="shared" si="9"/>
        <v>0.91</v>
      </c>
      <c r="BR187" s="112">
        <v>1.25</v>
      </c>
      <c r="BS187" s="117">
        <v>1.71</v>
      </c>
      <c r="BT187" s="126">
        <f t="shared" si="10"/>
        <v>0.89500000000000002</v>
      </c>
      <c r="BU187" s="95"/>
    </row>
    <row r="188" spans="1:73" s="84" customFormat="1" x14ac:dyDescent="0.25">
      <c r="A188" s="102">
        <v>161</v>
      </c>
      <c r="B188" s="113" t="s">
        <v>180</v>
      </c>
      <c r="C188" s="114"/>
      <c r="D188" s="112">
        <v>1.2</v>
      </c>
      <c r="E188" s="115">
        <v>1.4</v>
      </c>
      <c r="F188" s="112">
        <v>1.2</v>
      </c>
      <c r="G188" s="116">
        <v>1.4</v>
      </c>
      <c r="H188" s="112">
        <v>1.2</v>
      </c>
      <c r="I188" s="116">
        <v>1.4</v>
      </c>
      <c r="J188" s="112">
        <v>1.2</v>
      </c>
      <c r="K188" s="116">
        <v>1.4</v>
      </c>
      <c r="L188" s="112">
        <v>1.2</v>
      </c>
      <c r="M188" s="116">
        <v>1.4</v>
      </c>
      <c r="N188" s="112">
        <v>1.2</v>
      </c>
      <c r="O188" s="116">
        <v>1.4</v>
      </c>
      <c r="P188" s="112">
        <v>1.2</v>
      </c>
      <c r="Q188" s="116">
        <v>1.4</v>
      </c>
      <c r="R188" s="128">
        <v>1.2</v>
      </c>
      <c r="S188" s="123">
        <v>1.45</v>
      </c>
      <c r="T188" s="112">
        <v>1.2</v>
      </c>
      <c r="U188" s="116">
        <v>1.5</v>
      </c>
      <c r="V188" s="112">
        <v>1.2</v>
      </c>
      <c r="W188" s="116">
        <v>1.5</v>
      </c>
      <c r="X188" s="112">
        <v>1.2</v>
      </c>
      <c r="Y188" s="116">
        <v>1.5</v>
      </c>
      <c r="Z188" s="112">
        <v>1.2</v>
      </c>
      <c r="AA188" s="116">
        <v>1.5</v>
      </c>
      <c r="AB188" s="112">
        <v>1.2</v>
      </c>
      <c r="AC188" s="116">
        <v>1.5</v>
      </c>
      <c r="AD188" s="112">
        <v>1.2</v>
      </c>
      <c r="AE188" s="116">
        <v>1.5</v>
      </c>
      <c r="AF188" s="112">
        <v>1.2</v>
      </c>
      <c r="AG188" s="116">
        <v>1.5</v>
      </c>
      <c r="AH188" s="112">
        <v>1.2</v>
      </c>
      <c r="AI188" s="116">
        <v>1.5</v>
      </c>
      <c r="AJ188" s="112">
        <v>1.2</v>
      </c>
      <c r="AK188" s="116">
        <v>1.6</v>
      </c>
      <c r="AL188" s="112">
        <v>1.2</v>
      </c>
      <c r="AM188" s="116">
        <v>1.6</v>
      </c>
      <c r="AN188" s="112">
        <v>1.2</v>
      </c>
      <c r="AO188" s="116">
        <v>1.6</v>
      </c>
      <c r="AP188" s="112">
        <v>1.2</v>
      </c>
      <c r="AQ188" s="116">
        <v>1.6</v>
      </c>
      <c r="AR188" s="112">
        <v>1.2</v>
      </c>
      <c r="AS188" s="116">
        <v>1.6</v>
      </c>
      <c r="AT188" s="112">
        <v>1.2</v>
      </c>
      <c r="AU188" s="116">
        <v>1.6</v>
      </c>
      <c r="AV188" s="112">
        <v>1.2</v>
      </c>
      <c r="AW188" s="116">
        <v>1.6</v>
      </c>
      <c r="AX188" s="112">
        <v>1.2</v>
      </c>
      <c r="AY188" s="116">
        <v>1.6</v>
      </c>
      <c r="AZ188" s="112">
        <v>1.2</v>
      </c>
      <c r="BA188" s="116">
        <v>1.6</v>
      </c>
      <c r="BB188" s="112">
        <v>1.2</v>
      </c>
      <c r="BC188" s="116">
        <v>1.6</v>
      </c>
      <c r="BD188" s="112">
        <v>1.2</v>
      </c>
      <c r="BE188" s="116">
        <v>1.6</v>
      </c>
      <c r="BF188" s="112">
        <v>1.2</v>
      </c>
      <c r="BG188" s="116">
        <v>1.6</v>
      </c>
      <c r="BH188" s="112">
        <v>1.2</v>
      </c>
      <c r="BI188" s="116">
        <v>1.6</v>
      </c>
      <c r="BJ188" s="112">
        <v>1.2</v>
      </c>
      <c r="BK188" s="117">
        <v>1.6</v>
      </c>
      <c r="BL188" s="112">
        <v>1.2</v>
      </c>
      <c r="BM188" s="117">
        <v>1.65</v>
      </c>
      <c r="BN188" s="126">
        <f t="shared" si="6"/>
        <v>0.875</v>
      </c>
      <c r="BO188" s="112">
        <v>1.2</v>
      </c>
      <c r="BP188" s="117">
        <v>1.65</v>
      </c>
      <c r="BQ188" s="126">
        <f t="shared" si="9"/>
        <v>0.875</v>
      </c>
      <c r="BR188" s="112">
        <v>1.2</v>
      </c>
      <c r="BS188" s="117">
        <v>1.7</v>
      </c>
      <c r="BT188" s="126">
        <f t="shared" si="10"/>
        <v>0.85</v>
      </c>
      <c r="BU188" s="95"/>
    </row>
    <row r="189" spans="1:73" s="84" customFormat="1" x14ac:dyDescent="0.25">
      <c r="A189" s="102">
        <v>162</v>
      </c>
      <c r="B189" s="113" t="s">
        <v>181</v>
      </c>
      <c r="C189" s="114"/>
      <c r="D189" s="112">
        <v>1.1499999999999999</v>
      </c>
      <c r="E189" s="115">
        <v>1.25</v>
      </c>
      <c r="F189" s="112">
        <v>1.1499999999999999</v>
      </c>
      <c r="G189" s="116">
        <v>1.25</v>
      </c>
      <c r="H189" s="112">
        <v>1.1499999999999999</v>
      </c>
      <c r="I189" s="116">
        <v>1.25</v>
      </c>
      <c r="J189" s="112">
        <v>1.1499999999999999</v>
      </c>
      <c r="K189" s="116">
        <v>1.25</v>
      </c>
      <c r="L189" s="112">
        <v>1.1499999999999999</v>
      </c>
      <c r="M189" s="116">
        <v>1.25</v>
      </c>
      <c r="N189" s="112">
        <v>1.1499999999999999</v>
      </c>
      <c r="O189" s="116">
        <v>1.25</v>
      </c>
      <c r="P189" s="112">
        <v>1.1499999999999999</v>
      </c>
      <c r="Q189" s="116">
        <v>1.25</v>
      </c>
      <c r="R189" s="128">
        <v>1.1499999999999999</v>
      </c>
      <c r="S189" s="123">
        <v>1.35</v>
      </c>
      <c r="T189" s="112">
        <v>1.1499999999999999</v>
      </c>
      <c r="U189" s="116">
        <v>1.35</v>
      </c>
      <c r="V189" s="112">
        <v>1.1499999999999999</v>
      </c>
      <c r="W189" s="116">
        <v>1.35</v>
      </c>
      <c r="X189" s="112">
        <v>1.1499999999999999</v>
      </c>
      <c r="Y189" s="116">
        <v>1.35</v>
      </c>
      <c r="Z189" s="112">
        <v>1.1499999999999999</v>
      </c>
      <c r="AA189" s="116">
        <v>1.4</v>
      </c>
      <c r="AB189" s="112">
        <v>1.1499999999999999</v>
      </c>
      <c r="AC189" s="116">
        <v>1.4</v>
      </c>
      <c r="AD189" s="112">
        <v>1.1499999999999999</v>
      </c>
      <c r="AE189" s="116">
        <v>1.4</v>
      </c>
      <c r="AF189" s="112">
        <v>1.1499999999999999</v>
      </c>
      <c r="AG189" s="116">
        <v>1.45</v>
      </c>
      <c r="AH189" s="112">
        <v>1.1499999999999999</v>
      </c>
      <c r="AI189" s="116">
        <v>1.45</v>
      </c>
      <c r="AJ189" s="112">
        <v>1.1499999999999999</v>
      </c>
      <c r="AK189" s="116">
        <v>1.5</v>
      </c>
      <c r="AL189" s="112">
        <v>1.1499999999999999</v>
      </c>
      <c r="AM189" s="116">
        <v>1.5</v>
      </c>
      <c r="AN189" s="112">
        <v>1.1499999999999999</v>
      </c>
      <c r="AO189" s="116">
        <v>1.55</v>
      </c>
      <c r="AP189" s="112">
        <v>1.1499999999999999</v>
      </c>
      <c r="AQ189" s="116">
        <v>1.6</v>
      </c>
      <c r="AR189" s="112">
        <v>1.1499999999999999</v>
      </c>
      <c r="AS189" s="116">
        <v>1.65</v>
      </c>
      <c r="AT189" s="112">
        <v>1.1499999999999999</v>
      </c>
      <c r="AU189" s="116">
        <v>1.65</v>
      </c>
      <c r="AV189" s="112">
        <v>1.1499999999999999</v>
      </c>
      <c r="AW189" s="116">
        <v>1.7</v>
      </c>
      <c r="AX189" s="112">
        <v>1.1499999999999999</v>
      </c>
      <c r="AY189" s="116">
        <v>1.7</v>
      </c>
      <c r="AZ189" s="112">
        <v>1.1499999999999999</v>
      </c>
      <c r="BA189" s="116">
        <v>1.7</v>
      </c>
      <c r="BB189" s="112">
        <v>1.1499999999999999</v>
      </c>
      <c r="BC189" s="116">
        <v>1.7</v>
      </c>
      <c r="BD189" s="112">
        <v>1.1499999999999999</v>
      </c>
      <c r="BE189" s="116">
        <v>1.7</v>
      </c>
      <c r="BF189" s="112">
        <v>1.1499999999999999</v>
      </c>
      <c r="BG189" s="116">
        <v>1.7</v>
      </c>
      <c r="BH189" s="112">
        <v>1.1499999999999999</v>
      </c>
      <c r="BI189" s="116">
        <v>1.7</v>
      </c>
      <c r="BJ189" s="112">
        <v>1.1000000000000001</v>
      </c>
      <c r="BK189" s="117">
        <v>1.7</v>
      </c>
      <c r="BL189" s="112">
        <v>1.1000000000000001</v>
      </c>
      <c r="BM189" s="117">
        <v>1.7</v>
      </c>
      <c r="BN189" s="126">
        <f t="shared" si="6"/>
        <v>0.75000000000000011</v>
      </c>
      <c r="BO189" s="112">
        <v>1.1000000000000001</v>
      </c>
      <c r="BP189" s="117">
        <v>1.7</v>
      </c>
      <c r="BQ189" s="126">
        <f t="shared" si="9"/>
        <v>0.75000000000000011</v>
      </c>
      <c r="BR189" s="112">
        <v>1.1000000000000001</v>
      </c>
      <c r="BS189" s="117">
        <v>1.7</v>
      </c>
      <c r="BT189" s="126">
        <f t="shared" si="10"/>
        <v>0.75000000000000011</v>
      </c>
      <c r="BU189" s="95"/>
    </row>
    <row r="190" spans="1:73" s="84" customFormat="1" x14ac:dyDescent="0.25">
      <c r="A190" s="102">
        <v>163</v>
      </c>
      <c r="B190" s="113" t="s">
        <v>182</v>
      </c>
      <c r="C190" s="114"/>
      <c r="D190" s="112">
        <v>1.4</v>
      </c>
      <c r="E190" s="115">
        <v>1.1000000000000001</v>
      </c>
      <c r="F190" s="112">
        <v>1.4</v>
      </c>
      <c r="G190" s="116">
        <v>1.1000000000000001</v>
      </c>
      <c r="H190" s="112">
        <v>1.4</v>
      </c>
      <c r="I190" s="116">
        <v>1.1000000000000001</v>
      </c>
      <c r="J190" s="112">
        <v>1.4</v>
      </c>
      <c r="K190" s="116">
        <v>1.1000000000000001</v>
      </c>
      <c r="L190" s="112">
        <v>1.4</v>
      </c>
      <c r="M190" s="116">
        <v>1.1499999999999999</v>
      </c>
      <c r="N190" s="112">
        <v>1.4</v>
      </c>
      <c r="O190" s="116">
        <v>1.1499999999999999</v>
      </c>
      <c r="P190" s="112">
        <v>1.4</v>
      </c>
      <c r="Q190" s="116">
        <v>1.1499999999999999</v>
      </c>
      <c r="R190" s="137">
        <v>1.35</v>
      </c>
      <c r="S190" s="108">
        <v>1.1499999999999999</v>
      </c>
      <c r="T190" s="112">
        <v>1.35</v>
      </c>
      <c r="U190" s="116">
        <v>1.1499999999999999</v>
      </c>
      <c r="V190" s="112">
        <v>1.35</v>
      </c>
      <c r="W190" s="116">
        <v>1.1499999999999999</v>
      </c>
      <c r="X190" s="112">
        <v>1.35</v>
      </c>
      <c r="Y190" s="116">
        <v>1.1499999999999999</v>
      </c>
      <c r="Z190" s="112">
        <v>1.35</v>
      </c>
      <c r="AA190" s="116">
        <v>1.1499999999999999</v>
      </c>
      <c r="AB190" s="112">
        <v>1.35</v>
      </c>
      <c r="AC190" s="116">
        <v>1.1499999999999999</v>
      </c>
      <c r="AD190" s="112">
        <v>1.35</v>
      </c>
      <c r="AE190" s="116">
        <v>1.1499999999999999</v>
      </c>
      <c r="AF190" s="112">
        <v>1.35</v>
      </c>
      <c r="AG190" s="116">
        <v>1.1499999999999999</v>
      </c>
      <c r="AH190" s="112">
        <v>1.35</v>
      </c>
      <c r="AI190" s="116">
        <v>1.1499999999999999</v>
      </c>
      <c r="AJ190" s="112">
        <v>1.35</v>
      </c>
      <c r="AK190" s="116">
        <v>1.1499999999999999</v>
      </c>
      <c r="AL190" s="112">
        <v>1.35</v>
      </c>
      <c r="AM190" s="116">
        <v>1.2</v>
      </c>
      <c r="AN190" s="112">
        <v>1.35</v>
      </c>
      <c r="AO190" s="116">
        <v>1.25</v>
      </c>
      <c r="AP190" s="112">
        <v>1.35</v>
      </c>
      <c r="AQ190" s="116">
        <v>1.25</v>
      </c>
      <c r="AR190" s="112">
        <v>1.35</v>
      </c>
      <c r="AS190" s="116">
        <v>1.25</v>
      </c>
      <c r="AT190" s="112">
        <v>1.35</v>
      </c>
      <c r="AU190" s="116">
        <v>1.25</v>
      </c>
      <c r="AV190" s="112">
        <v>1.35</v>
      </c>
      <c r="AW190" s="116">
        <v>1.25</v>
      </c>
      <c r="AX190" s="112">
        <v>1.35</v>
      </c>
      <c r="AY190" s="116">
        <v>1.25</v>
      </c>
      <c r="AZ190" s="112">
        <v>1.35</v>
      </c>
      <c r="BA190" s="116">
        <v>1.25</v>
      </c>
      <c r="BB190" s="112">
        <v>1.35</v>
      </c>
      <c r="BC190" s="116">
        <v>1.3</v>
      </c>
      <c r="BD190" s="112">
        <v>1.35</v>
      </c>
      <c r="BE190" s="116">
        <v>1.3</v>
      </c>
      <c r="BF190" s="112">
        <v>1.35</v>
      </c>
      <c r="BG190" s="116">
        <v>1.3</v>
      </c>
      <c r="BH190" s="112">
        <v>1.35</v>
      </c>
      <c r="BI190" s="116">
        <v>1.3</v>
      </c>
      <c r="BJ190" s="112">
        <v>1.35</v>
      </c>
      <c r="BK190" s="117">
        <v>1.3</v>
      </c>
      <c r="BL190" s="112">
        <v>1.35</v>
      </c>
      <c r="BM190" s="117">
        <v>1.33</v>
      </c>
      <c r="BN190" s="126">
        <f t="shared" si="6"/>
        <v>1.1850000000000001</v>
      </c>
      <c r="BO190" s="112">
        <v>1.35</v>
      </c>
      <c r="BP190" s="117">
        <v>1.33</v>
      </c>
      <c r="BQ190" s="126">
        <f t="shared" si="9"/>
        <v>1.1850000000000001</v>
      </c>
      <c r="BR190" s="112">
        <v>1.35</v>
      </c>
      <c r="BS190" s="117">
        <v>1.33</v>
      </c>
      <c r="BT190" s="126">
        <f t="shared" si="10"/>
        <v>1.1850000000000001</v>
      </c>
      <c r="BU190" s="95"/>
    </row>
    <row r="191" spans="1:73" s="84" customFormat="1" x14ac:dyDescent="0.25">
      <c r="A191" s="102">
        <v>164</v>
      </c>
      <c r="B191" s="113" t="s">
        <v>183</v>
      </c>
      <c r="C191" s="114"/>
      <c r="D191" s="112">
        <v>1.2</v>
      </c>
      <c r="E191" s="115">
        <v>1.3</v>
      </c>
      <c r="F191" s="112">
        <v>1.2</v>
      </c>
      <c r="G191" s="116">
        <v>1.3</v>
      </c>
      <c r="H191" s="112">
        <v>1.2</v>
      </c>
      <c r="I191" s="116">
        <v>1.35</v>
      </c>
      <c r="J191" s="112">
        <v>1.2</v>
      </c>
      <c r="K191" s="116">
        <v>1.4</v>
      </c>
      <c r="L191" s="112">
        <v>1.2</v>
      </c>
      <c r="M191" s="116">
        <v>1.4</v>
      </c>
      <c r="N191" s="112">
        <v>1.2</v>
      </c>
      <c r="O191" s="116">
        <v>1.4</v>
      </c>
      <c r="P191" s="112">
        <v>1.2</v>
      </c>
      <c r="Q191" s="116">
        <v>1.4</v>
      </c>
      <c r="R191" s="128">
        <v>1.2</v>
      </c>
      <c r="S191" s="108">
        <v>1.4</v>
      </c>
      <c r="T191" s="112">
        <v>1.2</v>
      </c>
      <c r="U191" s="116">
        <v>1.4</v>
      </c>
      <c r="V191" s="112">
        <v>1.2</v>
      </c>
      <c r="W191" s="116">
        <v>1.4</v>
      </c>
      <c r="X191" s="112">
        <v>1.2</v>
      </c>
      <c r="Y191" s="116">
        <v>1.5</v>
      </c>
      <c r="Z191" s="112">
        <v>1.2</v>
      </c>
      <c r="AA191" s="116">
        <v>1.5</v>
      </c>
      <c r="AB191" s="112">
        <v>1.2</v>
      </c>
      <c r="AC191" s="116">
        <v>1.5</v>
      </c>
      <c r="AD191" s="112">
        <v>1.2</v>
      </c>
      <c r="AE191" s="116">
        <v>1.6</v>
      </c>
      <c r="AF191" s="112">
        <v>1.2</v>
      </c>
      <c r="AG191" s="116">
        <v>1.6</v>
      </c>
      <c r="AH191" s="112">
        <v>1.2</v>
      </c>
      <c r="AI191" s="116">
        <v>1.6</v>
      </c>
      <c r="AJ191" s="112">
        <v>1.2</v>
      </c>
      <c r="AK191" s="116">
        <v>1.6</v>
      </c>
      <c r="AL191" s="112">
        <v>1.2</v>
      </c>
      <c r="AM191" s="116">
        <v>1.6</v>
      </c>
      <c r="AN191" s="112">
        <v>1.2</v>
      </c>
      <c r="AO191" s="116">
        <v>1.6</v>
      </c>
      <c r="AP191" s="112">
        <v>1.2</v>
      </c>
      <c r="AQ191" s="116">
        <v>1.6</v>
      </c>
      <c r="AR191" s="112">
        <v>1.2</v>
      </c>
      <c r="AS191" s="116">
        <v>1.6</v>
      </c>
      <c r="AT191" s="112">
        <v>1.2</v>
      </c>
      <c r="AU191" s="116">
        <v>1.6</v>
      </c>
      <c r="AV191" s="112">
        <v>1.2</v>
      </c>
      <c r="AW191" s="116">
        <v>1.6</v>
      </c>
      <c r="AX191" s="112">
        <v>1.2</v>
      </c>
      <c r="AY191" s="116">
        <v>1.6</v>
      </c>
      <c r="AZ191" s="112">
        <v>1.2</v>
      </c>
      <c r="BA191" s="116">
        <v>1.6</v>
      </c>
      <c r="BB191" s="112">
        <v>1.2</v>
      </c>
      <c r="BC191" s="116">
        <v>1.6</v>
      </c>
      <c r="BD191" s="112">
        <v>1.2</v>
      </c>
      <c r="BE191" s="116">
        <v>1.6</v>
      </c>
      <c r="BF191" s="112">
        <v>1.2</v>
      </c>
      <c r="BG191" s="116">
        <v>1.6</v>
      </c>
      <c r="BH191" s="112">
        <v>1.2</v>
      </c>
      <c r="BI191" s="116">
        <v>1.6</v>
      </c>
      <c r="BJ191" s="112">
        <v>1.2</v>
      </c>
      <c r="BK191" s="117">
        <v>1.6</v>
      </c>
      <c r="BL191" s="112">
        <v>1.2</v>
      </c>
      <c r="BM191" s="117">
        <v>1.63</v>
      </c>
      <c r="BN191" s="126">
        <f t="shared" si="6"/>
        <v>0.88500000000000001</v>
      </c>
      <c r="BO191" s="112">
        <v>1.2</v>
      </c>
      <c r="BP191" s="117">
        <v>1.63</v>
      </c>
      <c r="BQ191" s="126">
        <f t="shared" si="9"/>
        <v>0.88500000000000001</v>
      </c>
      <c r="BR191" s="112">
        <v>1.2</v>
      </c>
      <c r="BS191" s="117">
        <v>1.66</v>
      </c>
      <c r="BT191" s="126">
        <f t="shared" si="10"/>
        <v>0.87</v>
      </c>
      <c r="BU191" s="95"/>
    </row>
    <row r="192" spans="1:73" s="84" customFormat="1" x14ac:dyDescent="0.25">
      <c r="A192" s="102">
        <v>165</v>
      </c>
      <c r="B192" s="113" t="s">
        <v>184</v>
      </c>
      <c r="C192" s="114"/>
      <c r="D192" s="112">
        <v>1.4</v>
      </c>
      <c r="E192" s="115">
        <v>1.1000000000000001</v>
      </c>
      <c r="F192" s="112">
        <v>1.4</v>
      </c>
      <c r="G192" s="116">
        <v>1.2</v>
      </c>
      <c r="H192" s="112">
        <v>1.4</v>
      </c>
      <c r="I192" s="116">
        <v>1.2</v>
      </c>
      <c r="J192" s="112">
        <v>1.4</v>
      </c>
      <c r="K192" s="116">
        <v>1.3</v>
      </c>
      <c r="L192" s="112">
        <v>1.4</v>
      </c>
      <c r="M192" s="116">
        <v>1.3</v>
      </c>
      <c r="N192" s="112">
        <v>1.4</v>
      </c>
      <c r="O192" s="116">
        <v>1.3</v>
      </c>
      <c r="P192" s="112">
        <v>1.4</v>
      </c>
      <c r="Q192" s="116">
        <v>1.3</v>
      </c>
      <c r="R192" s="128">
        <v>1.4</v>
      </c>
      <c r="S192" s="123">
        <v>1.35</v>
      </c>
      <c r="T192" s="112">
        <v>1.4</v>
      </c>
      <c r="U192" s="116">
        <v>1.35</v>
      </c>
      <c r="V192" s="112">
        <v>1.4</v>
      </c>
      <c r="W192" s="116">
        <v>1.35</v>
      </c>
      <c r="X192" s="112">
        <v>1.4</v>
      </c>
      <c r="Y192" s="116">
        <v>1.35</v>
      </c>
      <c r="Z192" s="112">
        <v>1.4</v>
      </c>
      <c r="AA192" s="116">
        <v>1.35</v>
      </c>
      <c r="AB192" s="112">
        <v>1.4</v>
      </c>
      <c r="AC192" s="116">
        <v>1.35</v>
      </c>
      <c r="AD192" s="112">
        <v>1.4</v>
      </c>
      <c r="AE192" s="116">
        <v>1.35</v>
      </c>
      <c r="AF192" s="112">
        <v>1.4</v>
      </c>
      <c r="AG192" s="116">
        <v>1.35</v>
      </c>
      <c r="AH192" s="112">
        <v>1.4</v>
      </c>
      <c r="AI192" s="116">
        <v>1.35</v>
      </c>
      <c r="AJ192" s="112">
        <v>1.4</v>
      </c>
      <c r="AK192" s="116">
        <v>1.45</v>
      </c>
      <c r="AL192" s="112">
        <v>1.3</v>
      </c>
      <c r="AM192" s="116">
        <v>1.45</v>
      </c>
      <c r="AN192" s="112">
        <v>1.3</v>
      </c>
      <c r="AO192" s="116">
        <v>1.45</v>
      </c>
      <c r="AP192" s="112">
        <v>1.3</v>
      </c>
      <c r="AQ192" s="116">
        <v>1.45</v>
      </c>
      <c r="AR192" s="112">
        <v>1.3</v>
      </c>
      <c r="AS192" s="116">
        <v>1.45</v>
      </c>
      <c r="AT192" s="112">
        <v>1.3</v>
      </c>
      <c r="AU192" s="116">
        <v>1.45</v>
      </c>
      <c r="AV192" s="112">
        <v>1.3</v>
      </c>
      <c r="AW192" s="116">
        <v>1.45</v>
      </c>
      <c r="AX192" s="112">
        <v>1.3</v>
      </c>
      <c r="AY192" s="116">
        <v>1.45</v>
      </c>
      <c r="AZ192" s="112">
        <v>1.3</v>
      </c>
      <c r="BA192" s="116">
        <v>1.45</v>
      </c>
      <c r="BB192" s="112">
        <v>1.3</v>
      </c>
      <c r="BC192" s="116">
        <v>1.45</v>
      </c>
      <c r="BD192" s="112">
        <v>1.3</v>
      </c>
      <c r="BE192" s="116">
        <v>1.45</v>
      </c>
      <c r="BF192" s="112">
        <v>1.3</v>
      </c>
      <c r="BG192" s="116">
        <v>1.45</v>
      </c>
      <c r="BH192" s="112">
        <v>1.3</v>
      </c>
      <c r="BI192" s="116">
        <v>1.45</v>
      </c>
      <c r="BJ192" s="112">
        <v>1.3</v>
      </c>
      <c r="BK192" s="117">
        <v>1.45</v>
      </c>
      <c r="BL192" s="112">
        <v>1.3</v>
      </c>
      <c r="BM192" s="117">
        <v>1.48</v>
      </c>
      <c r="BN192" s="126">
        <f t="shared" si="6"/>
        <v>1.06</v>
      </c>
      <c r="BO192" s="112">
        <v>1.3</v>
      </c>
      <c r="BP192" s="117">
        <v>1.48</v>
      </c>
      <c r="BQ192" s="126">
        <f t="shared" si="9"/>
        <v>1.06</v>
      </c>
      <c r="BR192" s="112">
        <v>1.3</v>
      </c>
      <c r="BS192" s="117">
        <v>1.51</v>
      </c>
      <c r="BT192" s="126">
        <f t="shared" si="10"/>
        <v>1.0449999999999999</v>
      </c>
      <c r="BU192" s="95"/>
    </row>
    <row r="193" spans="1:73" s="84" customFormat="1" x14ac:dyDescent="0.25">
      <c r="A193" s="102">
        <v>166</v>
      </c>
      <c r="B193" s="113" t="s">
        <v>185</v>
      </c>
      <c r="C193" s="114"/>
      <c r="D193" s="112">
        <v>1.1499999999999999</v>
      </c>
      <c r="E193" s="115">
        <v>1.3</v>
      </c>
      <c r="F193" s="112">
        <v>1.1499999999999999</v>
      </c>
      <c r="G193" s="116">
        <v>1.3</v>
      </c>
      <c r="H193" s="112">
        <v>1.1499999999999999</v>
      </c>
      <c r="I193" s="116">
        <v>1.3</v>
      </c>
      <c r="J193" s="112">
        <v>1.1499999999999999</v>
      </c>
      <c r="K193" s="116">
        <v>1.3</v>
      </c>
      <c r="L193" s="112">
        <v>1.1499999999999999</v>
      </c>
      <c r="M193" s="116">
        <v>1.3</v>
      </c>
      <c r="N193" s="112">
        <v>1.1499999999999999</v>
      </c>
      <c r="O193" s="116">
        <v>1.3</v>
      </c>
      <c r="P193" s="112">
        <v>1.1499999999999999</v>
      </c>
      <c r="Q193" s="116">
        <v>1.3</v>
      </c>
      <c r="R193" s="128">
        <v>1.1499999999999999</v>
      </c>
      <c r="S193" s="123">
        <v>1.4</v>
      </c>
      <c r="T193" s="112">
        <v>1.1499999999999999</v>
      </c>
      <c r="U193" s="116">
        <v>1.4</v>
      </c>
      <c r="V193" s="112">
        <v>1.1499999999999999</v>
      </c>
      <c r="W193" s="116">
        <v>1.4</v>
      </c>
      <c r="X193" s="112">
        <v>1.1499999999999999</v>
      </c>
      <c r="Y193" s="116">
        <v>1.4</v>
      </c>
      <c r="Z193" s="112">
        <v>1.1000000000000001</v>
      </c>
      <c r="AA193" s="116">
        <v>1.4</v>
      </c>
      <c r="AB193" s="112">
        <v>1.1000000000000001</v>
      </c>
      <c r="AC193" s="116">
        <v>1.4</v>
      </c>
      <c r="AD193" s="112">
        <v>1.1000000000000001</v>
      </c>
      <c r="AE193" s="116">
        <v>1.4</v>
      </c>
      <c r="AF193" s="112">
        <v>1.1000000000000001</v>
      </c>
      <c r="AG193" s="116">
        <v>1.4</v>
      </c>
      <c r="AH193" s="112">
        <v>1.1000000000000001</v>
      </c>
      <c r="AI193" s="116">
        <v>1.4</v>
      </c>
      <c r="AJ193" s="112">
        <v>1.1000000000000001</v>
      </c>
      <c r="AK193" s="116">
        <v>1.5</v>
      </c>
      <c r="AL193" s="112">
        <v>1.1000000000000001</v>
      </c>
      <c r="AM193" s="116">
        <v>1.5</v>
      </c>
      <c r="AN193" s="112">
        <v>1.1000000000000001</v>
      </c>
      <c r="AO193" s="116">
        <v>1.5</v>
      </c>
      <c r="AP193" s="112">
        <v>1.1000000000000001</v>
      </c>
      <c r="AQ193" s="116">
        <v>1.5</v>
      </c>
      <c r="AR193" s="112">
        <v>1.1000000000000001</v>
      </c>
      <c r="AS193" s="116">
        <v>1.5</v>
      </c>
      <c r="AT193" s="112">
        <v>1.1000000000000001</v>
      </c>
      <c r="AU193" s="116">
        <v>1.5</v>
      </c>
      <c r="AV193" s="112">
        <v>1.1000000000000001</v>
      </c>
      <c r="AW193" s="116">
        <v>1.5</v>
      </c>
      <c r="AX193" s="112">
        <v>1.1000000000000001</v>
      </c>
      <c r="AY193" s="116">
        <v>1.5</v>
      </c>
      <c r="AZ193" s="112">
        <v>1.1000000000000001</v>
      </c>
      <c r="BA193" s="116">
        <v>1.5</v>
      </c>
      <c r="BB193" s="112">
        <v>1.1000000000000001</v>
      </c>
      <c r="BC193" s="116">
        <v>1.5</v>
      </c>
      <c r="BD193" s="112">
        <v>1.1000000000000001</v>
      </c>
      <c r="BE193" s="116">
        <v>1.5</v>
      </c>
      <c r="BF193" s="112">
        <v>1.1000000000000001</v>
      </c>
      <c r="BG193" s="116">
        <v>1.5</v>
      </c>
      <c r="BH193" s="112">
        <v>1.1000000000000001</v>
      </c>
      <c r="BI193" s="116">
        <v>1.5</v>
      </c>
      <c r="BJ193" s="112">
        <v>1.1000000000000001</v>
      </c>
      <c r="BK193" s="117">
        <v>1.5</v>
      </c>
      <c r="BL193" s="112">
        <v>1.1000000000000001</v>
      </c>
      <c r="BM193" s="117">
        <v>1.53</v>
      </c>
      <c r="BN193" s="126">
        <f t="shared" si="6"/>
        <v>0.83500000000000008</v>
      </c>
      <c r="BO193" s="112">
        <v>1.1000000000000001</v>
      </c>
      <c r="BP193" s="117">
        <v>1.53</v>
      </c>
      <c r="BQ193" s="126">
        <f t="shared" si="9"/>
        <v>0.83500000000000008</v>
      </c>
      <c r="BR193" s="112">
        <v>1.1000000000000001</v>
      </c>
      <c r="BS193" s="117">
        <v>1.53</v>
      </c>
      <c r="BT193" s="126">
        <f t="shared" si="10"/>
        <v>0.83500000000000008</v>
      </c>
      <c r="BU193" s="95"/>
    </row>
    <row r="194" spans="1:73" s="84" customFormat="1" ht="14.25" thickBot="1" x14ac:dyDescent="0.3">
      <c r="A194" s="159">
        <v>167</v>
      </c>
      <c r="B194" s="160" t="s">
        <v>186</v>
      </c>
      <c r="C194" s="161"/>
      <c r="D194" s="162">
        <v>1.25</v>
      </c>
      <c r="E194" s="163">
        <v>1.1000000000000001</v>
      </c>
      <c r="F194" s="162">
        <v>1.25</v>
      </c>
      <c r="G194" s="164">
        <v>1.1000000000000001</v>
      </c>
      <c r="H194" s="162">
        <v>1.25</v>
      </c>
      <c r="I194" s="164">
        <v>1.2</v>
      </c>
      <c r="J194" s="162">
        <v>1.25</v>
      </c>
      <c r="K194" s="164">
        <v>1.2</v>
      </c>
      <c r="L194" s="162">
        <v>1.25</v>
      </c>
      <c r="M194" s="164">
        <v>1.2</v>
      </c>
      <c r="N194" s="162">
        <v>1.25</v>
      </c>
      <c r="O194" s="164">
        <v>1.2</v>
      </c>
      <c r="P194" s="162">
        <v>1.25</v>
      </c>
      <c r="Q194" s="164">
        <v>1.2</v>
      </c>
      <c r="R194" s="165">
        <v>1.25</v>
      </c>
      <c r="S194" s="166">
        <v>1.2</v>
      </c>
      <c r="T194" s="162">
        <v>1.25</v>
      </c>
      <c r="U194" s="164">
        <v>1.2</v>
      </c>
      <c r="V194" s="162">
        <v>1.25</v>
      </c>
      <c r="W194" s="164">
        <v>1.2</v>
      </c>
      <c r="X194" s="162">
        <v>1.25</v>
      </c>
      <c r="Y194" s="164">
        <v>1.2</v>
      </c>
      <c r="Z194" s="162">
        <v>1.25</v>
      </c>
      <c r="AA194" s="164">
        <v>1.2</v>
      </c>
      <c r="AB194" s="162">
        <v>1.25</v>
      </c>
      <c r="AC194" s="164">
        <v>1.2</v>
      </c>
      <c r="AD194" s="162">
        <v>1.25</v>
      </c>
      <c r="AE194" s="164">
        <v>1.4</v>
      </c>
      <c r="AF194" s="162">
        <v>1.25</v>
      </c>
      <c r="AG194" s="164">
        <v>1.4</v>
      </c>
      <c r="AH194" s="162">
        <v>1.25</v>
      </c>
      <c r="AI194" s="164">
        <v>1.4</v>
      </c>
      <c r="AJ194" s="162">
        <v>1.25</v>
      </c>
      <c r="AK194" s="164">
        <v>1.5</v>
      </c>
      <c r="AL194" s="162">
        <v>1.25</v>
      </c>
      <c r="AM194" s="164">
        <v>1.5</v>
      </c>
      <c r="AN194" s="162">
        <v>1.25</v>
      </c>
      <c r="AO194" s="164">
        <v>1.5</v>
      </c>
      <c r="AP194" s="162">
        <v>1.25</v>
      </c>
      <c r="AQ194" s="164">
        <v>1.5</v>
      </c>
      <c r="AR194" s="162">
        <v>1.25</v>
      </c>
      <c r="AS194" s="164">
        <v>1.5</v>
      </c>
      <c r="AT194" s="162">
        <v>1.25</v>
      </c>
      <c r="AU194" s="164">
        <v>1.5</v>
      </c>
      <c r="AV194" s="162">
        <v>1.25</v>
      </c>
      <c r="AW194" s="164">
        <v>1.5</v>
      </c>
      <c r="AX194" s="162">
        <v>1.25</v>
      </c>
      <c r="AY194" s="164">
        <v>1.5</v>
      </c>
      <c r="AZ194" s="162">
        <v>1.25</v>
      </c>
      <c r="BA194" s="164">
        <v>1.5</v>
      </c>
      <c r="BB194" s="162">
        <v>1.25</v>
      </c>
      <c r="BC194" s="164">
        <v>1.5</v>
      </c>
      <c r="BD194" s="162">
        <v>1.25</v>
      </c>
      <c r="BE194" s="164">
        <v>1.5</v>
      </c>
      <c r="BF194" s="162">
        <v>1.25</v>
      </c>
      <c r="BG194" s="164">
        <v>1.5</v>
      </c>
      <c r="BH194" s="162">
        <v>1.25</v>
      </c>
      <c r="BI194" s="164">
        <v>1.5</v>
      </c>
      <c r="BJ194" s="162">
        <v>1.25</v>
      </c>
      <c r="BK194" s="167">
        <v>1.5</v>
      </c>
      <c r="BL194" s="162">
        <v>1.25</v>
      </c>
      <c r="BM194" s="167">
        <v>1.55</v>
      </c>
      <c r="BN194" s="168">
        <f>+BL194-(BM194-1)/2</f>
        <v>0.97499999999999998</v>
      </c>
      <c r="BO194" s="162">
        <v>1.25</v>
      </c>
      <c r="BP194" s="169">
        <v>1.55</v>
      </c>
      <c r="BQ194" s="168">
        <f t="shared" si="9"/>
        <v>0.97499999999999998</v>
      </c>
      <c r="BR194" s="162">
        <v>1.25</v>
      </c>
      <c r="BS194" s="169">
        <v>1.58</v>
      </c>
      <c r="BT194" s="168">
        <f t="shared" si="10"/>
        <v>0.96</v>
      </c>
      <c r="BU194" s="95"/>
    </row>
    <row r="195" spans="1:73" s="84" customFormat="1" ht="6.75" customHeight="1" x14ac:dyDescent="0.25">
      <c r="D195" s="95"/>
      <c r="E195" s="95"/>
      <c r="Q195" s="127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BN195" s="111"/>
      <c r="BQ195" s="111"/>
      <c r="BT195" s="111"/>
      <c r="BU195" s="95"/>
    </row>
    <row r="196" spans="1:73" s="84" customFormat="1" x14ac:dyDescent="0.25">
      <c r="B196" s="84" t="s">
        <v>187</v>
      </c>
      <c r="D196" s="95">
        <f t="shared" ref="D196:BO196" si="11">SUM(D6:D194)</f>
        <v>209.55</v>
      </c>
      <c r="E196" s="170">
        <f t="shared" si="11"/>
        <v>198.79999999999993</v>
      </c>
      <c r="F196" s="95">
        <f t="shared" si="11"/>
        <v>210.00000000000003</v>
      </c>
      <c r="G196" s="170">
        <f t="shared" si="11"/>
        <v>201.59999999999991</v>
      </c>
      <c r="H196" s="95">
        <f t="shared" si="11"/>
        <v>209.85000000000005</v>
      </c>
      <c r="I196" s="170">
        <f t="shared" si="11"/>
        <v>203.24999999999986</v>
      </c>
      <c r="J196" s="95">
        <f t="shared" si="11"/>
        <v>209.55000000000004</v>
      </c>
      <c r="K196" s="170">
        <f t="shared" si="11"/>
        <v>204.59999999999988</v>
      </c>
      <c r="L196" s="95">
        <f t="shared" si="11"/>
        <v>209.35000000000002</v>
      </c>
      <c r="M196" s="170">
        <f t="shared" si="11"/>
        <v>205.59999999999991</v>
      </c>
      <c r="N196" s="95">
        <f t="shared" si="11"/>
        <v>209.05000000000004</v>
      </c>
      <c r="O196" s="170">
        <f t="shared" si="11"/>
        <v>205.9499999999999</v>
      </c>
      <c r="P196" s="95">
        <f t="shared" si="11"/>
        <v>208.75</v>
      </c>
      <c r="Q196" s="170">
        <f t="shared" si="11"/>
        <v>206.44999999999987</v>
      </c>
      <c r="R196" s="95">
        <f t="shared" si="11"/>
        <v>205.6</v>
      </c>
      <c r="S196" s="170">
        <f t="shared" si="11"/>
        <v>209.29999999999993</v>
      </c>
      <c r="T196" s="95">
        <f t="shared" si="11"/>
        <v>205.79999999999995</v>
      </c>
      <c r="U196" s="170">
        <f t="shared" si="11"/>
        <v>209.89999999999998</v>
      </c>
      <c r="V196" s="95">
        <f t="shared" si="11"/>
        <v>205.44999999999996</v>
      </c>
      <c r="W196" s="170">
        <f t="shared" si="11"/>
        <v>210.64999999999998</v>
      </c>
      <c r="X196" s="95">
        <f t="shared" si="11"/>
        <v>201.59999999999997</v>
      </c>
      <c r="Y196" s="170">
        <f t="shared" si="11"/>
        <v>210.55</v>
      </c>
      <c r="Z196" s="95">
        <f t="shared" si="11"/>
        <v>193.89999999999998</v>
      </c>
      <c r="AA196" s="170">
        <f t="shared" si="11"/>
        <v>204.84999999999997</v>
      </c>
      <c r="AB196" s="95">
        <f t="shared" si="11"/>
        <v>192.99999999999997</v>
      </c>
      <c r="AC196" s="170">
        <f t="shared" si="11"/>
        <v>205.65</v>
      </c>
      <c r="AD196" s="95">
        <f t="shared" si="11"/>
        <v>191.55</v>
      </c>
      <c r="AE196" s="170">
        <f t="shared" si="11"/>
        <v>207.50000000000009</v>
      </c>
      <c r="AF196" s="95">
        <f t="shared" si="11"/>
        <v>190.09999999999991</v>
      </c>
      <c r="AG196" s="170">
        <f t="shared" si="11"/>
        <v>210.35000000000008</v>
      </c>
      <c r="AH196" s="95">
        <f t="shared" si="11"/>
        <v>190.09999999999991</v>
      </c>
      <c r="AI196" s="170">
        <f t="shared" si="11"/>
        <v>211.55000000000007</v>
      </c>
      <c r="AJ196" s="95">
        <f t="shared" si="11"/>
        <v>176.64999999999989</v>
      </c>
      <c r="AK196" s="170">
        <f t="shared" si="11"/>
        <v>207.55000000000004</v>
      </c>
      <c r="AL196" s="95">
        <f t="shared" si="11"/>
        <v>176.14999999999989</v>
      </c>
      <c r="AM196" s="170">
        <f t="shared" si="11"/>
        <v>209</v>
      </c>
      <c r="AN196" s="95">
        <f t="shared" si="11"/>
        <v>172.5499999999999</v>
      </c>
      <c r="AO196" s="170">
        <f t="shared" si="11"/>
        <v>208.54999999999995</v>
      </c>
      <c r="AP196" s="95">
        <f t="shared" si="11"/>
        <v>171.94999999999987</v>
      </c>
      <c r="AQ196" s="170">
        <f t="shared" si="11"/>
        <v>209.64999999999992</v>
      </c>
      <c r="AR196" s="95">
        <f t="shared" si="11"/>
        <v>164.19999999999987</v>
      </c>
      <c r="AS196" s="170">
        <f t="shared" si="11"/>
        <v>201.79999999999998</v>
      </c>
      <c r="AT196" s="95">
        <f t="shared" si="11"/>
        <v>162.84999999999988</v>
      </c>
      <c r="AU196" s="170">
        <f t="shared" si="11"/>
        <v>200.39999999999998</v>
      </c>
      <c r="AV196" s="95">
        <f t="shared" si="11"/>
        <v>163.0499999999999</v>
      </c>
      <c r="AW196" s="170">
        <f t="shared" si="11"/>
        <v>200.49999999999997</v>
      </c>
      <c r="AX196" s="95">
        <f t="shared" si="11"/>
        <v>162.84999999999991</v>
      </c>
      <c r="AY196" s="170">
        <f t="shared" si="11"/>
        <v>200.69999999999996</v>
      </c>
      <c r="AZ196" s="95">
        <f t="shared" si="11"/>
        <v>152.99999999999997</v>
      </c>
      <c r="BA196" s="170">
        <f t="shared" si="11"/>
        <v>189.3</v>
      </c>
      <c r="BB196" s="95">
        <f t="shared" si="11"/>
        <v>152.64999999999995</v>
      </c>
      <c r="BC196" s="170">
        <f t="shared" si="11"/>
        <v>189.89999999999998</v>
      </c>
      <c r="BD196" s="95">
        <f t="shared" si="11"/>
        <v>152.89999999999995</v>
      </c>
      <c r="BE196" s="170">
        <f t="shared" si="11"/>
        <v>190.19999999999996</v>
      </c>
      <c r="BF196" s="95">
        <f t="shared" si="11"/>
        <v>152.34999999999994</v>
      </c>
      <c r="BG196" s="170">
        <f t="shared" si="11"/>
        <v>190.34999999999997</v>
      </c>
      <c r="BH196" s="95">
        <f t="shared" si="11"/>
        <v>147.49999999999997</v>
      </c>
      <c r="BI196" s="170">
        <f t="shared" si="11"/>
        <v>184.59999999999997</v>
      </c>
      <c r="BJ196" s="95">
        <f t="shared" si="11"/>
        <v>147.29999999999995</v>
      </c>
      <c r="BK196" s="170">
        <f t="shared" si="11"/>
        <v>184.69999999999996</v>
      </c>
      <c r="BL196" s="95">
        <f t="shared" si="11"/>
        <v>146.94999999999996</v>
      </c>
      <c r="BM196" s="170">
        <f t="shared" si="11"/>
        <v>189.20000000000002</v>
      </c>
      <c r="BN196" s="95">
        <f t="shared" si="11"/>
        <v>113.35000000000002</v>
      </c>
      <c r="BO196" s="95">
        <f t="shared" si="11"/>
        <v>146.59999999999997</v>
      </c>
      <c r="BP196" s="170">
        <f t="shared" ref="BP196:BT196" si="12">SUM(BP6:BP194)</f>
        <v>189.49</v>
      </c>
      <c r="BQ196" s="95">
        <f t="shared" si="12"/>
        <v>112.85500000000002</v>
      </c>
      <c r="BR196" s="95">
        <f t="shared" si="12"/>
        <v>146.24999999999994</v>
      </c>
      <c r="BS196" s="170">
        <f t="shared" si="12"/>
        <v>192.31999999999996</v>
      </c>
      <c r="BT196" s="95">
        <f t="shared" si="12"/>
        <v>111.08999999999997</v>
      </c>
      <c r="BU196" s="95"/>
    </row>
    <row r="197" spans="1:73" s="84" customFormat="1" x14ac:dyDescent="0.25">
      <c r="B197" s="84" t="s">
        <v>188</v>
      </c>
      <c r="D197" s="95">
        <f t="shared" ref="D197:BO197" si="13">COUNTIF(D6:D194,"&gt;0")</f>
        <v>163</v>
      </c>
      <c r="E197" s="95">
        <f t="shared" si="13"/>
        <v>163</v>
      </c>
      <c r="F197" s="95">
        <f t="shared" si="13"/>
        <v>163</v>
      </c>
      <c r="G197" s="95">
        <f t="shared" si="13"/>
        <v>163</v>
      </c>
      <c r="H197" s="95">
        <f t="shared" si="13"/>
        <v>163</v>
      </c>
      <c r="I197" s="95">
        <f t="shared" si="13"/>
        <v>163</v>
      </c>
      <c r="J197" s="95">
        <f t="shared" si="13"/>
        <v>163</v>
      </c>
      <c r="K197" s="95">
        <f t="shared" si="13"/>
        <v>163</v>
      </c>
      <c r="L197" s="95">
        <f t="shared" si="13"/>
        <v>163</v>
      </c>
      <c r="M197" s="95">
        <f t="shared" si="13"/>
        <v>163</v>
      </c>
      <c r="N197" s="95">
        <f t="shared" si="13"/>
        <v>163</v>
      </c>
      <c r="O197" s="95">
        <f t="shared" si="13"/>
        <v>163</v>
      </c>
      <c r="P197" s="95">
        <f t="shared" si="13"/>
        <v>163</v>
      </c>
      <c r="Q197" s="95">
        <f t="shared" si="13"/>
        <v>163</v>
      </c>
      <c r="R197" s="95">
        <f t="shared" si="13"/>
        <v>160</v>
      </c>
      <c r="S197" s="95">
        <f t="shared" si="13"/>
        <v>160</v>
      </c>
      <c r="T197" s="95">
        <f t="shared" si="13"/>
        <v>160</v>
      </c>
      <c r="U197" s="95">
        <f t="shared" si="13"/>
        <v>160</v>
      </c>
      <c r="V197" s="95">
        <f t="shared" si="13"/>
        <v>160</v>
      </c>
      <c r="W197" s="95">
        <f t="shared" si="13"/>
        <v>160</v>
      </c>
      <c r="X197" s="95">
        <f t="shared" si="13"/>
        <v>158</v>
      </c>
      <c r="Y197" s="95">
        <f t="shared" si="13"/>
        <v>158</v>
      </c>
      <c r="Z197" s="95">
        <f t="shared" si="13"/>
        <v>153</v>
      </c>
      <c r="AA197" s="95">
        <f t="shared" si="13"/>
        <v>153</v>
      </c>
      <c r="AB197" s="95">
        <f t="shared" si="13"/>
        <v>153</v>
      </c>
      <c r="AC197" s="95">
        <f t="shared" si="13"/>
        <v>153</v>
      </c>
      <c r="AD197" s="95">
        <f t="shared" si="13"/>
        <v>153</v>
      </c>
      <c r="AE197" s="95">
        <f t="shared" si="13"/>
        <v>153</v>
      </c>
      <c r="AF197" s="95">
        <f t="shared" si="13"/>
        <v>153</v>
      </c>
      <c r="AG197" s="95">
        <f t="shared" si="13"/>
        <v>153</v>
      </c>
      <c r="AH197" s="95">
        <f t="shared" si="13"/>
        <v>153</v>
      </c>
      <c r="AI197" s="95">
        <f t="shared" si="13"/>
        <v>153</v>
      </c>
      <c r="AJ197" s="95">
        <f t="shared" si="13"/>
        <v>143</v>
      </c>
      <c r="AK197" s="95">
        <f t="shared" si="13"/>
        <v>143</v>
      </c>
      <c r="AL197" s="95">
        <f t="shared" si="13"/>
        <v>143</v>
      </c>
      <c r="AM197" s="95">
        <f t="shared" si="13"/>
        <v>143</v>
      </c>
      <c r="AN197" s="95">
        <f t="shared" si="13"/>
        <v>141</v>
      </c>
      <c r="AO197" s="95">
        <f t="shared" si="13"/>
        <v>141</v>
      </c>
      <c r="AP197" s="95">
        <f t="shared" si="13"/>
        <v>141</v>
      </c>
      <c r="AQ197" s="95">
        <f t="shared" si="13"/>
        <v>141</v>
      </c>
      <c r="AR197" s="95">
        <f t="shared" si="13"/>
        <v>135</v>
      </c>
      <c r="AS197" s="95">
        <f t="shared" si="13"/>
        <v>135</v>
      </c>
      <c r="AT197" s="95">
        <f t="shared" si="13"/>
        <v>134</v>
      </c>
      <c r="AU197" s="95">
        <f t="shared" si="13"/>
        <v>134</v>
      </c>
      <c r="AV197" s="95">
        <f t="shared" si="13"/>
        <v>134</v>
      </c>
      <c r="AW197" s="95">
        <f t="shared" si="13"/>
        <v>134</v>
      </c>
      <c r="AX197" s="95">
        <f t="shared" si="13"/>
        <v>134</v>
      </c>
      <c r="AY197" s="95">
        <f t="shared" si="13"/>
        <v>134</v>
      </c>
      <c r="AZ197" s="95">
        <f>COUNTIF(AZ6:AZ194,"&gt;0")</f>
        <v>126</v>
      </c>
      <c r="BA197" s="95">
        <f t="shared" si="13"/>
        <v>126</v>
      </c>
      <c r="BB197" s="95">
        <f t="shared" si="13"/>
        <v>126</v>
      </c>
      <c r="BC197" s="95">
        <f t="shared" si="13"/>
        <v>126</v>
      </c>
      <c r="BD197" s="95">
        <f t="shared" si="13"/>
        <v>126</v>
      </c>
      <c r="BE197" s="95">
        <f t="shared" si="13"/>
        <v>126</v>
      </c>
      <c r="BF197" s="95">
        <f t="shared" si="13"/>
        <v>126</v>
      </c>
      <c r="BG197" s="95">
        <f t="shared" si="13"/>
        <v>126</v>
      </c>
      <c r="BH197" s="95">
        <f t="shared" si="13"/>
        <v>122</v>
      </c>
      <c r="BI197" s="95">
        <f t="shared" si="13"/>
        <v>122</v>
      </c>
      <c r="BJ197" s="95">
        <f t="shared" si="13"/>
        <v>122</v>
      </c>
      <c r="BK197" s="95">
        <f t="shared" si="13"/>
        <v>122</v>
      </c>
      <c r="BL197" s="95">
        <f t="shared" si="13"/>
        <v>122</v>
      </c>
      <c r="BM197" s="95">
        <f t="shared" si="13"/>
        <v>122</v>
      </c>
      <c r="BN197" s="95">
        <f t="shared" si="13"/>
        <v>122</v>
      </c>
      <c r="BO197" s="95">
        <f t="shared" si="13"/>
        <v>122</v>
      </c>
      <c r="BP197" s="95">
        <f t="shared" ref="BP197:BT197" si="14">COUNTIF(BP6:BP194,"&gt;0")</f>
        <v>122</v>
      </c>
      <c r="BQ197" s="95">
        <f t="shared" si="14"/>
        <v>122</v>
      </c>
      <c r="BR197" s="95">
        <f t="shared" si="14"/>
        <v>122</v>
      </c>
      <c r="BS197" s="95">
        <f t="shared" si="14"/>
        <v>122</v>
      </c>
      <c r="BT197" s="95">
        <f t="shared" si="14"/>
        <v>122</v>
      </c>
      <c r="BU197" s="95"/>
    </row>
    <row r="198" spans="1:73" s="84" customFormat="1" x14ac:dyDescent="0.25">
      <c r="B198" s="84" t="s">
        <v>189</v>
      </c>
      <c r="D198" s="171">
        <f t="shared" ref="D198:N198" si="15">D196/D197</f>
        <v>1.2855828220858896</v>
      </c>
      <c r="E198" s="172">
        <f t="shared" si="15"/>
        <v>1.2196319018404904</v>
      </c>
      <c r="F198" s="171">
        <f t="shared" si="15"/>
        <v>1.2883435582822087</v>
      </c>
      <c r="G198" s="172">
        <f t="shared" si="15"/>
        <v>1.2368098159509198</v>
      </c>
      <c r="H198" s="171">
        <f t="shared" si="15"/>
        <v>1.2874233128834358</v>
      </c>
      <c r="I198" s="172">
        <f t="shared" si="15"/>
        <v>1.2469325153374224</v>
      </c>
      <c r="J198" s="171">
        <f t="shared" si="15"/>
        <v>1.2855828220858898</v>
      </c>
      <c r="K198" s="172">
        <f t="shared" si="15"/>
        <v>1.2552147239263796</v>
      </c>
      <c r="L198" s="171">
        <f t="shared" si="15"/>
        <v>1.2843558282208591</v>
      </c>
      <c r="M198" s="172">
        <f t="shared" si="15"/>
        <v>1.2613496932515331</v>
      </c>
      <c r="N198" s="171">
        <f t="shared" si="15"/>
        <v>1.2825153374233131</v>
      </c>
      <c r="O198" s="172">
        <f>O196/O197</f>
        <v>1.2634969325153369</v>
      </c>
      <c r="P198" s="171">
        <f>P196/P197</f>
        <v>1.2806748466257669</v>
      </c>
      <c r="Q198" s="172">
        <f>Q196/Q197</f>
        <v>1.2665644171779133</v>
      </c>
      <c r="R198" s="171">
        <f t="shared" ref="R198:AA198" si="16">R196/R197</f>
        <v>1.2849999999999999</v>
      </c>
      <c r="S198" s="172">
        <f t="shared" si="16"/>
        <v>1.3081249999999995</v>
      </c>
      <c r="T198" s="171">
        <f t="shared" si="16"/>
        <v>1.2862499999999997</v>
      </c>
      <c r="U198" s="172">
        <f t="shared" si="16"/>
        <v>1.3118749999999999</v>
      </c>
      <c r="V198" s="171">
        <f t="shared" si="16"/>
        <v>1.2840624999999997</v>
      </c>
      <c r="W198" s="172">
        <f t="shared" si="16"/>
        <v>1.3165624999999999</v>
      </c>
      <c r="X198" s="171">
        <f t="shared" si="16"/>
        <v>1.2759493670886073</v>
      </c>
      <c r="Y198" s="172">
        <f t="shared" si="16"/>
        <v>1.3325949367088608</v>
      </c>
      <c r="Z198" s="171">
        <f t="shared" si="16"/>
        <v>1.2673202614379084</v>
      </c>
      <c r="AA198" s="172">
        <f t="shared" si="16"/>
        <v>1.3388888888888886</v>
      </c>
      <c r="AB198" s="171">
        <f>AB196/AB197</f>
        <v>1.2614379084967318</v>
      </c>
      <c r="AC198" s="172">
        <f>AC196/AC197</f>
        <v>1.3441176470588236</v>
      </c>
      <c r="AD198" s="173">
        <f>AD196/AD197</f>
        <v>1.2519607843137255</v>
      </c>
      <c r="AE198" s="172">
        <f>AE196/AE197</f>
        <v>1.3562091503267979</v>
      </c>
      <c r="AF198" s="174">
        <f t="shared" ref="AF198:BQ198" si="17">AF196/AF197</f>
        <v>1.2424836601307183</v>
      </c>
      <c r="AG198" s="172">
        <f t="shared" si="17"/>
        <v>1.37483660130719</v>
      </c>
      <c r="AH198" s="174">
        <f t="shared" si="17"/>
        <v>1.2424836601307183</v>
      </c>
      <c r="AI198" s="172">
        <f t="shared" si="17"/>
        <v>1.3826797385620919</v>
      </c>
      <c r="AJ198" s="173">
        <f t="shared" si="17"/>
        <v>1.2353146853146846</v>
      </c>
      <c r="AK198" s="172">
        <f t="shared" si="17"/>
        <v>1.4513986013986018</v>
      </c>
      <c r="AL198" s="173">
        <f t="shared" si="17"/>
        <v>1.231818181818181</v>
      </c>
      <c r="AM198" s="172">
        <f t="shared" si="17"/>
        <v>1.4615384615384615</v>
      </c>
      <c r="AN198" s="173">
        <f t="shared" si="17"/>
        <v>1.2237588652482263</v>
      </c>
      <c r="AO198" s="172">
        <f t="shared" si="17"/>
        <v>1.4790780141843969</v>
      </c>
      <c r="AP198" s="173">
        <f t="shared" si="17"/>
        <v>1.2195035460992898</v>
      </c>
      <c r="AQ198" s="172">
        <f t="shared" si="17"/>
        <v>1.4868794326241128</v>
      </c>
      <c r="AR198" s="173">
        <f t="shared" si="17"/>
        <v>1.2162962962962953</v>
      </c>
      <c r="AS198" s="172">
        <f t="shared" si="17"/>
        <v>1.4948148148148146</v>
      </c>
      <c r="AT198" s="173">
        <f t="shared" si="17"/>
        <v>1.2152985074626856</v>
      </c>
      <c r="AU198" s="172">
        <f t="shared" si="17"/>
        <v>1.4955223880597013</v>
      </c>
      <c r="AV198" s="173">
        <f t="shared" si="17"/>
        <v>1.2167910447761185</v>
      </c>
      <c r="AW198" s="172">
        <f t="shared" si="17"/>
        <v>1.4962686567164176</v>
      </c>
      <c r="AX198" s="173">
        <f t="shared" si="17"/>
        <v>1.2152985074626859</v>
      </c>
      <c r="AY198" s="172">
        <f t="shared" si="17"/>
        <v>1.4977611940298505</v>
      </c>
      <c r="AZ198" s="173">
        <f t="shared" si="17"/>
        <v>1.214285714285714</v>
      </c>
      <c r="BA198" s="172">
        <f t="shared" si="17"/>
        <v>1.5023809523809524</v>
      </c>
      <c r="BB198" s="173">
        <f t="shared" si="17"/>
        <v>1.2115079365079362</v>
      </c>
      <c r="BC198" s="172">
        <f t="shared" si="17"/>
        <v>1.5071428571428569</v>
      </c>
      <c r="BD198" s="173">
        <f t="shared" si="17"/>
        <v>1.2134920634920632</v>
      </c>
      <c r="BE198" s="172">
        <f t="shared" si="17"/>
        <v>1.5095238095238093</v>
      </c>
      <c r="BF198" s="173">
        <f t="shared" si="17"/>
        <v>1.2091269841269836</v>
      </c>
      <c r="BG198" s="172">
        <f t="shared" si="17"/>
        <v>1.5107142857142855</v>
      </c>
      <c r="BH198" s="173">
        <f t="shared" si="17"/>
        <v>1.2090163934426228</v>
      </c>
      <c r="BI198" s="172">
        <f t="shared" si="17"/>
        <v>1.5131147540983603</v>
      </c>
      <c r="BJ198" s="173">
        <f t="shared" si="17"/>
        <v>1.2073770491803275</v>
      </c>
      <c r="BK198" s="172">
        <f t="shared" si="17"/>
        <v>1.5139344262295078</v>
      </c>
      <c r="BL198" s="173">
        <f t="shared" si="17"/>
        <v>1.2045081967213112</v>
      </c>
      <c r="BM198" s="172">
        <f t="shared" si="17"/>
        <v>1.5508196721311476</v>
      </c>
      <c r="BN198" s="175">
        <f t="shared" si="17"/>
        <v>0.92909836065573792</v>
      </c>
      <c r="BO198" s="173">
        <f t="shared" si="17"/>
        <v>1.2016393442622948</v>
      </c>
      <c r="BP198" s="172">
        <f t="shared" si="17"/>
        <v>1.5531967213114755</v>
      </c>
      <c r="BQ198" s="175">
        <f t="shared" si="17"/>
        <v>0.92504098360655751</v>
      </c>
      <c r="BR198" s="173">
        <f>BR196/BR197</f>
        <v>1.1987704918032782</v>
      </c>
      <c r="BS198" s="172">
        <f>BS196/BS197</f>
        <v>1.5763934426229504</v>
      </c>
      <c r="BT198" s="175">
        <f>BT196/BT197</f>
        <v>0.9105737704918031</v>
      </c>
      <c r="BU198" s="95"/>
    </row>
    <row r="199" spans="1:73" s="84" customFormat="1" ht="14.25" thickBot="1" x14ac:dyDescent="0.3">
      <c r="Q199" s="127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BN199" s="111"/>
      <c r="BQ199" s="111"/>
      <c r="BT199" s="111"/>
      <c r="BU199" s="95"/>
    </row>
    <row r="200" spans="1:73" s="84" customFormat="1" x14ac:dyDescent="0.25">
      <c r="B200" s="176" t="s">
        <v>190</v>
      </c>
      <c r="C200" s="177" t="s">
        <v>318</v>
      </c>
      <c r="D200" s="176">
        <f>COUNTIF(D$6:D$194,1)</f>
        <v>7</v>
      </c>
      <c r="E200" s="177">
        <f>COUNTIF(E$6:E$194,176%)</f>
        <v>0</v>
      </c>
      <c r="F200" s="176">
        <f>COUNTIF(F$6:F$194,1)</f>
        <v>7</v>
      </c>
      <c r="G200" s="177">
        <f>COUNTIF(G$6:G$194,176%)</f>
        <v>0</v>
      </c>
      <c r="H200" s="176">
        <f>COUNTIF(H$6:H$194,1)</f>
        <v>7</v>
      </c>
      <c r="I200" s="177">
        <f>COUNTIF(I$6:I$194,176%)</f>
        <v>0</v>
      </c>
      <c r="J200" s="176">
        <f>COUNTIF(J$6:J$194,1)</f>
        <v>7</v>
      </c>
      <c r="K200" s="177">
        <f>COUNTIF(K$6:K$194,176%)</f>
        <v>0</v>
      </c>
      <c r="L200" s="176">
        <f>COUNTIF(L$6:L$194,1)</f>
        <v>7</v>
      </c>
      <c r="M200" s="177">
        <f>COUNTIF(M$6:M$194,176%)</f>
        <v>0</v>
      </c>
      <c r="N200" s="176">
        <f>COUNTIF(N$6:N$194,1)</f>
        <v>7</v>
      </c>
      <c r="O200" s="177">
        <f>COUNTIF(O$6:O$194,176%)</f>
        <v>0</v>
      </c>
      <c r="P200" s="176">
        <f>COUNTIF(P$6:P$194,1)</f>
        <v>8</v>
      </c>
      <c r="Q200" s="177">
        <f>COUNTIF(Q$6:Q$194,176%)</f>
        <v>0</v>
      </c>
      <c r="R200" s="176">
        <f>COUNTIF(R$6:R$194,1)</f>
        <v>8</v>
      </c>
      <c r="S200" s="177">
        <f>COUNTIF(S$6:S$194,176%)</f>
        <v>0</v>
      </c>
      <c r="T200" s="176">
        <f>COUNTIF(T$6:T$194,1)</f>
        <v>8</v>
      </c>
      <c r="U200" s="177">
        <f>COUNTIF(U$6:U$194,176%)</f>
        <v>0</v>
      </c>
      <c r="V200" s="176">
        <f>COUNTIF(V$6:V$194,1)</f>
        <v>9</v>
      </c>
      <c r="W200" s="177">
        <f>COUNTIF(W$6:W$194,176%)</f>
        <v>0</v>
      </c>
      <c r="X200" s="176">
        <f>COUNTIF(X$6:X$194,1)</f>
        <v>9</v>
      </c>
      <c r="Y200" s="177">
        <f>COUNTIF(Y$6:Y$194,176%)</f>
        <v>0</v>
      </c>
      <c r="Z200" s="176">
        <f>COUNTIF(Z$6:Z$194,1)</f>
        <v>9</v>
      </c>
      <c r="AA200" s="177">
        <f>COUNTIF(AA$6:AA$194,176%)</f>
        <v>0</v>
      </c>
      <c r="AB200" s="176">
        <f>COUNTIF(AB$6:AB$194,1)</f>
        <v>9</v>
      </c>
      <c r="AC200" s="177">
        <f>COUNTIF(AC$6:AC$194,176%)</f>
        <v>0</v>
      </c>
      <c r="AD200" s="176">
        <f>COUNTIF(AD$6:AD$194,1)</f>
        <v>11</v>
      </c>
      <c r="AE200" s="177">
        <f>COUNTIF(AE$6:AE$194,176%)</f>
        <v>0</v>
      </c>
      <c r="AF200" s="176">
        <f>COUNTIF(AF$6:AF$194,1)</f>
        <v>12</v>
      </c>
      <c r="AG200" s="177">
        <f>COUNTIF(AG$6:AG$194,176%)</f>
        <v>0</v>
      </c>
      <c r="AH200" s="176">
        <f>COUNTIF(AH$6:AH$194,1)</f>
        <v>12</v>
      </c>
      <c r="AI200" s="177">
        <f>COUNTIF(AI$6:AI$194,176%)</f>
        <v>0</v>
      </c>
      <c r="AJ200" s="176">
        <f>COUNTIF(AJ$6:AJ$194,1)</f>
        <v>12</v>
      </c>
      <c r="AK200" s="177">
        <f>COUNTIF(AK$6:AK$194,176%)</f>
        <v>0</v>
      </c>
      <c r="AL200" s="176">
        <f>COUNTIF(AL$6:AL$194,1)</f>
        <v>12</v>
      </c>
      <c r="AM200" s="177">
        <f>COUNTIF(AM$6:AM$194,176%)</f>
        <v>0</v>
      </c>
      <c r="AN200" s="176">
        <f>COUNTIF(AN$6:AN$194,1)</f>
        <v>13</v>
      </c>
      <c r="AO200" s="177">
        <f>COUNTIF(AO$6:AO$194,176%)</f>
        <v>0</v>
      </c>
      <c r="AP200" s="176">
        <f>COUNTIF(AP$6:AP$194,1)</f>
        <v>14</v>
      </c>
      <c r="AQ200" s="177">
        <f>COUNTIF(AQ$6:AQ$194,176%)</f>
        <v>0</v>
      </c>
      <c r="AR200" s="176">
        <f>COUNTIF(AR$6:AR$194,1)</f>
        <v>14</v>
      </c>
      <c r="AS200" s="177">
        <f>COUNTIF(AS$6:AS$194,176%)</f>
        <v>0</v>
      </c>
      <c r="AT200" s="176">
        <f>COUNTIF(AT$6:AT$194,1)</f>
        <v>14</v>
      </c>
      <c r="AU200" s="177">
        <f>COUNTIF(AU$6:AU$194,176%)</f>
        <v>0</v>
      </c>
      <c r="AV200" s="176">
        <f>COUNTIF(AV$6:AV$194,1)</f>
        <v>14</v>
      </c>
      <c r="AW200" s="177">
        <f>COUNTIF(AW$6:AW$194,176%)</f>
        <v>0</v>
      </c>
      <c r="AX200" s="176">
        <f>COUNTIF(AX$6:AX$194,1)</f>
        <v>14</v>
      </c>
      <c r="AY200" s="177">
        <f>COUNTIF(AY$6:AY$194,176%)</f>
        <v>0</v>
      </c>
      <c r="AZ200" s="176">
        <f>COUNTIF(AZ$6:AZ$194,1)</f>
        <v>13</v>
      </c>
      <c r="BA200" s="177">
        <f>COUNTIF(BA$6:BA$194,176%)</f>
        <v>0</v>
      </c>
      <c r="BB200" s="176">
        <f>COUNTIF(BB$6:BB$194,1)</f>
        <v>14</v>
      </c>
      <c r="BC200" s="177">
        <f>COUNTIF(BC$6:BC$194,176%)</f>
        <v>0</v>
      </c>
      <c r="BD200" s="176">
        <f>COUNTIF(BD$6:BD$194,1)</f>
        <v>12</v>
      </c>
      <c r="BE200" s="177">
        <f>COUNTIF(BE$6:BE$194,176%)</f>
        <v>0</v>
      </c>
      <c r="BF200" s="176">
        <f>COUNTIF(BF$6:BF$194,1)</f>
        <v>12</v>
      </c>
      <c r="BG200" s="177">
        <f>COUNTIF(BG$6:BG$194,176%)</f>
        <v>0</v>
      </c>
      <c r="BH200" s="176">
        <f>COUNTIF(BH$6:BH$194,1)</f>
        <v>12</v>
      </c>
      <c r="BI200" s="177">
        <f>COUNTIF(BI$6:BI$194,176%)</f>
        <v>0</v>
      </c>
      <c r="BJ200" s="176">
        <f>COUNTIF(BJ$6:BJ$194,1)</f>
        <v>13</v>
      </c>
      <c r="BK200" s="177">
        <f>COUNTIF(BK$6:BK$194,176%)</f>
        <v>0</v>
      </c>
      <c r="BL200" s="176">
        <f>COUNTIF(BL$6:BL$194,1)</f>
        <v>13</v>
      </c>
      <c r="BM200" s="177">
        <f>COUNTIF(BM$6:BM$194,176%)</f>
        <v>0</v>
      </c>
      <c r="BN200" s="178"/>
      <c r="BO200" s="176">
        <f>COUNTIF(BO$6:BO$194,1)</f>
        <v>13</v>
      </c>
      <c r="BP200" s="177">
        <f>COUNTIF(BP$6:BP$194,176%)</f>
        <v>0</v>
      </c>
      <c r="BQ200" s="178"/>
      <c r="BR200" s="176">
        <f>COUNTIF(BR$6:BR$194,1)</f>
        <v>15</v>
      </c>
      <c r="BS200" s="177">
        <f>COUNTIF(BS$6:BS$194,176%)</f>
        <v>25</v>
      </c>
      <c r="BT200" s="178"/>
      <c r="BU200" s="95"/>
    </row>
    <row r="201" spans="1:73" s="84" customFormat="1" x14ac:dyDescent="0.25">
      <c r="B201" s="179" t="s">
        <v>191</v>
      </c>
      <c r="C201" s="180" t="s">
        <v>319</v>
      </c>
      <c r="D201" s="181">
        <f>COUNTIF(D$6:D$194,1.05)</f>
        <v>0</v>
      </c>
      <c r="E201" s="180">
        <f>COUNTIF(E$6:E$194,173%)</f>
        <v>0</v>
      </c>
      <c r="F201" s="181">
        <f>COUNTIF(F$6:F$194,1.05)</f>
        <v>0</v>
      </c>
      <c r="G201" s="180">
        <f>COUNTIF(G$6:G$194,173%)</f>
        <v>0</v>
      </c>
      <c r="H201" s="181">
        <f>COUNTIF(H$6:H$194,1.05)</f>
        <v>0</v>
      </c>
      <c r="I201" s="180">
        <f>COUNTIF(I$6:I$194,173%)</f>
        <v>0</v>
      </c>
      <c r="J201" s="181">
        <f>COUNTIF(J$6:J$194,1.05)</f>
        <v>0</v>
      </c>
      <c r="K201" s="180">
        <f>COUNTIF(K$6:K$194,173%)</f>
        <v>0</v>
      </c>
      <c r="L201" s="181">
        <f>COUNTIF(L$6:L$194,1.05)</f>
        <v>0</v>
      </c>
      <c r="M201" s="180">
        <f>COUNTIF(M$6:M$194,173%)</f>
        <v>0</v>
      </c>
      <c r="N201" s="181">
        <f>COUNTIF(N$6:N$194,1.05)</f>
        <v>0</v>
      </c>
      <c r="O201" s="180">
        <f>COUNTIF(O$6:O$194,173%)</f>
        <v>0</v>
      </c>
      <c r="P201" s="181">
        <f>COUNTIF(P$6:P$194,1.05)</f>
        <v>0</v>
      </c>
      <c r="Q201" s="180">
        <f>COUNTIF(Q$6:Q$194,173%)</f>
        <v>0</v>
      </c>
      <c r="R201" s="181">
        <f>COUNTIF(R$6:R$194,1.05)</f>
        <v>0</v>
      </c>
      <c r="S201" s="180">
        <f>COUNTIF(S$6:S$194,173%)</f>
        <v>0</v>
      </c>
      <c r="T201" s="181">
        <f>COUNTIF(T$6:T$194,1.05)</f>
        <v>0</v>
      </c>
      <c r="U201" s="180">
        <f>COUNTIF(U$6:U$194,173%)</f>
        <v>0</v>
      </c>
      <c r="V201" s="181">
        <f>COUNTIF(V$6:V$194,1.05)</f>
        <v>0</v>
      </c>
      <c r="W201" s="180">
        <f>COUNTIF(W$6:W$194,173%)</f>
        <v>0</v>
      </c>
      <c r="X201" s="181">
        <f>COUNTIF(X$6:X$194,1.05)</f>
        <v>0</v>
      </c>
      <c r="Y201" s="180">
        <f>COUNTIF(Y$6:Y$194,173%)</f>
        <v>0</v>
      </c>
      <c r="Z201" s="181">
        <f>COUNTIF(Z$6:Z$194,1.05)</f>
        <v>0</v>
      </c>
      <c r="AA201" s="180">
        <f>COUNTIF(AA$6:AA$194,173%)</f>
        <v>0</v>
      </c>
      <c r="AB201" s="181">
        <f>COUNTIF(AB$6:AB$194,1.05)</f>
        <v>0</v>
      </c>
      <c r="AC201" s="180">
        <f>COUNTIF(AC$6:AC$194,173%)</f>
        <v>0</v>
      </c>
      <c r="AD201" s="181">
        <f>COUNTIF(AD$6:AD$194,1.05)</f>
        <v>0</v>
      </c>
      <c r="AE201" s="180">
        <f>COUNTIF(AE$6:AE$194,173%)</f>
        <v>0</v>
      </c>
      <c r="AF201" s="181">
        <f>COUNTIF(AF$6:AF$194,1.05)</f>
        <v>0</v>
      </c>
      <c r="AG201" s="180">
        <f>COUNTIF(AG$6:AG$194,173%)</f>
        <v>0</v>
      </c>
      <c r="AH201" s="181">
        <f>COUNTIF(AH$6:AH$194,1.05)</f>
        <v>0</v>
      </c>
      <c r="AI201" s="180">
        <f>COUNTIF(AI$6:AI$194,173%)</f>
        <v>0</v>
      </c>
      <c r="AJ201" s="181">
        <f>COUNTIF(AJ$6:AJ$194,1.05)</f>
        <v>0</v>
      </c>
      <c r="AK201" s="180">
        <f>COUNTIF(AK$6:AK$194,173%)</f>
        <v>0</v>
      </c>
      <c r="AL201" s="181">
        <f>COUNTIF(AL$6:AL$194,1.05)</f>
        <v>0</v>
      </c>
      <c r="AM201" s="180">
        <f>COUNTIF(AM$6:AM$194,173%)</f>
        <v>0</v>
      </c>
      <c r="AN201" s="181">
        <f>COUNTIF(AN$6:AN$194,1.05)</f>
        <v>0</v>
      </c>
      <c r="AO201" s="180">
        <f>COUNTIF(AO$6:AO$194,173%)</f>
        <v>0</v>
      </c>
      <c r="AP201" s="181">
        <f>COUNTIF(AP$6:AP$194,1.05)</f>
        <v>0</v>
      </c>
      <c r="AQ201" s="180">
        <f>COUNTIF(AQ$6:AQ$194,173%)</f>
        <v>0</v>
      </c>
      <c r="AR201" s="181">
        <f>COUNTIF(AR$6:AR$194,1.05)</f>
        <v>0</v>
      </c>
      <c r="AS201" s="180">
        <f>COUNTIF(AS$6:AS$194,173%)</f>
        <v>0</v>
      </c>
      <c r="AT201" s="181">
        <f>COUNTIF(AT$6:AT$194,1.05)</f>
        <v>1</v>
      </c>
      <c r="AU201" s="180">
        <f>COUNTIF(AU$6:AU$194,173%)</f>
        <v>0</v>
      </c>
      <c r="AV201" s="181">
        <f>COUNTIF(AV$6:AV$194,1.05)</f>
        <v>1</v>
      </c>
      <c r="AW201" s="180">
        <f>COUNTIF(AW$6:AW$194,173%)</f>
        <v>0</v>
      </c>
      <c r="AX201" s="181">
        <f>COUNTIF(AX$6:AX$194,1.05)</f>
        <v>1</v>
      </c>
      <c r="AY201" s="180">
        <f>COUNTIF(AY$6:AY$194,173%)</f>
        <v>0</v>
      </c>
      <c r="AZ201" s="181">
        <f>COUNTIF(AZ$6:AZ$194,1.05)</f>
        <v>1</v>
      </c>
      <c r="BA201" s="180">
        <f>COUNTIF(BA$6:BA$194,173%)</f>
        <v>0</v>
      </c>
      <c r="BB201" s="181">
        <f>COUNTIF(BB$6:BB$194,1.05)</f>
        <v>1</v>
      </c>
      <c r="BC201" s="180">
        <f>COUNTIF(BC$6:BC$194,173%)</f>
        <v>0</v>
      </c>
      <c r="BD201" s="181">
        <f>COUNTIF(BD$6:BD$194,1.05)</f>
        <v>1</v>
      </c>
      <c r="BE201" s="180">
        <f>COUNTIF(BE$6:BE$194,173%)</f>
        <v>0</v>
      </c>
      <c r="BF201" s="181">
        <f>COUNTIF(BF$6:BF$194,1.05)</f>
        <v>1</v>
      </c>
      <c r="BG201" s="180">
        <f>COUNTIF(BG$6:BG$194,173%)</f>
        <v>0</v>
      </c>
      <c r="BH201" s="181">
        <f>COUNTIF(BH$6:BH$194,1.05)</f>
        <v>1</v>
      </c>
      <c r="BI201" s="180">
        <f>COUNTIF(BI$6:BI$194,173%)</f>
        <v>0</v>
      </c>
      <c r="BJ201" s="181">
        <f>COUNTIF(BJ$6:BJ$194,1.05)</f>
        <v>0</v>
      </c>
      <c r="BK201" s="180">
        <f>COUNTIF(BK$6:BK$194,173%)</f>
        <v>0</v>
      </c>
      <c r="BL201" s="181">
        <f>COUNTIF(BL$6:BL$194,1.05)</f>
        <v>1</v>
      </c>
      <c r="BM201" s="180">
        <f>COUNTIF(BM$6:BM$194,173%)</f>
        <v>27</v>
      </c>
      <c r="BN201" s="182"/>
      <c r="BO201" s="181">
        <f>COUNTIF(BO$6:BO$194,1.05)</f>
        <v>1</v>
      </c>
      <c r="BP201" s="180">
        <f>COUNTIF(BP$6:BP$194,173%)</f>
        <v>27</v>
      </c>
      <c r="BQ201" s="182"/>
      <c r="BR201" s="181">
        <f>COUNTIF(BR$6:BR$194,1.05)</f>
        <v>1</v>
      </c>
      <c r="BS201" s="180">
        <f>COUNTIF(BS$6:BS$194,173%)</f>
        <v>3</v>
      </c>
      <c r="BT201" s="182"/>
      <c r="BU201" s="95"/>
    </row>
    <row r="202" spans="1:73" s="84" customFormat="1" x14ac:dyDescent="0.25">
      <c r="B202" s="179" t="s">
        <v>192</v>
      </c>
      <c r="C202" s="180" t="s">
        <v>320</v>
      </c>
      <c r="D202" s="181">
        <f>COUNTIF(D$6:D$194,1.1)</f>
        <v>11</v>
      </c>
      <c r="E202" s="180">
        <f>COUNTIF(E$6:E$194,171%)</f>
        <v>0</v>
      </c>
      <c r="F202" s="181">
        <f>COUNTIF(F$6:F$194,1.1)</f>
        <v>10</v>
      </c>
      <c r="G202" s="180">
        <f>COUNTIF(G$6:G$194,171%)</f>
        <v>0</v>
      </c>
      <c r="H202" s="181">
        <f>COUNTIF(H$6:H$194,1.1)</f>
        <v>10</v>
      </c>
      <c r="I202" s="180">
        <f>COUNTIF(I$6:I$194,171%)</f>
        <v>0</v>
      </c>
      <c r="J202" s="181">
        <f>COUNTIF(J$6:J$194,1.1)</f>
        <v>11</v>
      </c>
      <c r="K202" s="180">
        <f>COUNTIF(K$6:K$194,171%)</f>
        <v>0</v>
      </c>
      <c r="L202" s="181">
        <f>COUNTIF(L$6:L$194,1.1)</f>
        <v>11</v>
      </c>
      <c r="M202" s="180">
        <f>COUNTIF(M$6:M$194,171%)</f>
        <v>0</v>
      </c>
      <c r="N202" s="181">
        <f>COUNTIF(N$6:N$194,1.1)</f>
        <v>12</v>
      </c>
      <c r="O202" s="180">
        <f>COUNTIF(O$6:O$194,171%)</f>
        <v>0</v>
      </c>
      <c r="P202" s="181">
        <f>COUNTIF(P$6:P$194,1.1)</f>
        <v>12</v>
      </c>
      <c r="Q202" s="180">
        <f>COUNTIF(Q$6:Q$194,171%)</f>
        <v>0</v>
      </c>
      <c r="R202" s="181">
        <f>COUNTIF(R$6:R$194,1.1)</f>
        <v>10</v>
      </c>
      <c r="S202" s="180">
        <f>COUNTIF(S$6:S$194,171%)</f>
        <v>0</v>
      </c>
      <c r="T202" s="181">
        <f>COUNTIF(T$6:T$194,1.1)</f>
        <v>10</v>
      </c>
      <c r="U202" s="180">
        <f>COUNTIF(U$6:U$194,171%)</f>
        <v>0</v>
      </c>
      <c r="V202" s="181">
        <f>COUNTIF(V$6:V$194,1.1)</f>
        <v>10</v>
      </c>
      <c r="W202" s="180">
        <f>COUNTIF(W$6:W$194,171%)</f>
        <v>0</v>
      </c>
      <c r="X202" s="181">
        <f>COUNTIF(X$6:X$194,1.1)</f>
        <v>11</v>
      </c>
      <c r="Y202" s="180">
        <f>COUNTIF(Y$6:Y$194,171%)</f>
        <v>0</v>
      </c>
      <c r="Z202" s="181">
        <f>COUNTIF(Z$6:Z$194,1.1)</f>
        <v>13</v>
      </c>
      <c r="AA202" s="180">
        <f>COUNTIF(AA$6:AA$194,171%)</f>
        <v>0</v>
      </c>
      <c r="AB202" s="181">
        <f>COUNTIF(AB$6:AB$194,1.1)</f>
        <v>13</v>
      </c>
      <c r="AC202" s="180">
        <f>COUNTIF(AC$6:AC$194,171%)</f>
        <v>0</v>
      </c>
      <c r="AD202" s="181">
        <f>COUNTIF(AD$6:AD$194,1.1)</f>
        <v>11</v>
      </c>
      <c r="AE202" s="180">
        <f>COUNTIF(AE$6:AE$194,171%)</f>
        <v>0</v>
      </c>
      <c r="AF202" s="181">
        <f>COUNTIF(AF$6:AF$194,1.1)</f>
        <v>15</v>
      </c>
      <c r="AG202" s="180">
        <f>COUNTIF(AG$6:AG$194,171%)</f>
        <v>0</v>
      </c>
      <c r="AH202" s="181">
        <f>COUNTIF(AH$6:AH$194,1.1)</f>
        <v>15</v>
      </c>
      <c r="AI202" s="180">
        <f>COUNTIF(AI$6:AI$194,171%)</f>
        <v>0</v>
      </c>
      <c r="AJ202" s="181">
        <f>COUNTIF(AJ$6:AJ$194,1.1)</f>
        <v>15</v>
      </c>
      <c r="AK202" s="180">
        <f>COUNTIF(AK$6:AK$194,171%)</f>
        <v>0</v>
      </c>
      <c r="AL202" s="181">
        <f>COUNTIF(AL$6:AL$194,1.1)</f>
        <v>16</v>
      </c>
      <c r="AM202" s="180">
        <f>COUNTIF(AM$6:AM$194,171%)</f>
        <v>0</v>
      </c>
      <c r="AN202" s="181">
        <f>COUNTIF(AN$6:AN$194,1.1)</f>
        <v>17</v>
      </c>
      <c r="AO202" s="180">
        <f>COUNTIF(AO$6:AO$194,171%)</f>
        <v>0</v>
      </c>
      <c r="AP202" s="181">
        <f>COUNTIF(AP$6:AP$194,1.1)</f>
        <v>17</v>
      </c>
      <c r="AQ202" s="180">
        <f>COUNTIF(AQ$6:AQ$194,171%)</f>
        <v>0</v>
      </c>
      <c r="AR202" s="181">
        <f>COUNTIF(AR$6:AR$194,1.1)</f>
        <v>16</v>
      </c>
      <c r="AS202" s="180">
        <f>COUNTIF(AS$6:AS$194,171%)</f>
        <v>0</v>
      </c>
      <c r="AT202" s="181">
        <f>COUNTIF(AT$6:AT$194,1.1)</f>
        <v>15</v>
      </c>
      <c r="AU202" s="180">
        <f>COUNTIF(AU$6:AU$194,171%)</f>
        <v>0</v>
      </c>
      <c r="AV202" s="181">
        <f>COUNTIF(AV$6:AV$194,1.1)</f>
        <v>15</v>
      </c>
      <c r="AW202" s="180">
        <f>COUNTIF(AW$6:AW$194,171%)</f>
        <v>0</v>
      </c>
      <c r="AX202" s="181">
        <f>COUNTIF(AX$6:AX$194,1.1)</f>
        <v>17</v>
      </c>
      <c r="AY202" s="180">
        <f>COUNTIF(AY$6:AY$194,171%)</f>
        <v>0</v>
      </c>
      <c r="AZ202" s="181">
        <f>COUNTIF(AZ$6:AZ$194,1.1)</f>
        <v>17</v>
      </c>
      <c r="BA202" s="180">
        <f>COUNTIF(BA$6:BA$194,171%)</f>
        <v>0</v>
      </c>
      <c r="BB202" s="181">
        <f>COUNTIF(BB$6:BB$194,1.1)</f>
        <v>17</v>
      </c>
      <c r="BC202" s="180">
        <f>COUNTIF(BC$6:BC$194,171%)</f>
        <v>0</v>
      </c>
      <c r="BD202" s="181">
        <f>COUNTIF(BD$6:BD$194,1.1)</f>
        <v>19</v>
      </c>
      <c r="BE202" s="180">
        <f>COUNTIF(BE$6:BE$194,171%)</f>
        <v>0</v>
      </c>
      <c r="BF202" s="181">
        <f>COUNTIF(BF$6:BF$194,1.1)</f>
        <v>19</v>
      </c>
      <c r="BG202" s="180">
        <f>COUNTIF(BG$6:BG$194,171%)</f>
        <v>0</v>
      </c>
      <c r="BH202" s="181">
        <f>COUNTIF(BH$6:BH$194,1.1)</f>
        <v>18</v>
      </c>
      <c r="BI202" s="180">
        <f>COUNTIF(BI$6:BI$194,171%)</f>
        <v>0</v>
      </c>
      <c r="BJ202" s="181">
        <f>COUNTIF(BJ$6:BJ$194,1.1)</f>
        <v>19</v>
      </c>
      <c r="BK202" s="180">
        <f>COUNTIF(BK$6:BK$194,171%)</f>
        <v>0</v>
      </c>
      <c r="BL202" s="181">
        <f>COUNTIF(BL$6:BL$194,1.1)</f>
        <v>19</v>
      </c>
      <c r="BM202" s="180">
        <f>COUNTIF(BM$6:BM$194,171%)</f>
        <v>0</v>
      </c>
      <c r="BN202" s="182"/>
      <c r="BO202" s="181">
        <f>COUNTIF(BO$6:BO$194,1.1)</f>
        <v>20</v>
      </c>
      <c r="BP202" s="180">
        <f>COUNTIF(BP$6:BP$194,171%)</f>
        <v>0</v>
      </c>
      <c r="BQ202" s="182"/>
      <c r="BR202" s="181">
        <f>COUNTIF(BR$6:BR$194,1.1)</f>
        <v>19</v>
      </c>
      <c r="BS202" s="180">
        <f>COUNTIF(BS$6:BS$194,171%)</f>
        <v>2</v>
      </c>
      <c r="BT202" s="182"/>
      <c r="BU202" s="95"/>
    </row>
    <row r="203" spans="1:73" s="84" customFormat="1" x14ac:dyDescent="0.25">
      <c r="B203" s="179" t="s">
        <v>193</v>
      </c>
      <c r="C203" s="180" t="s">
        <v>321</v>
      </c>
      <c r="D203" s="181">
        <f>COUNTIF(D$6:D$194,1.15)</f>
        <v>7</v>
      </c>
      <c r="E203" s="180">
        <f>COUNTIF(E$6:E$194,170%)</f>
        <v>0</v>
      </c>
      <c r="F203" s="181">
        <f>COUNTIF(F$6:F$194,1.15)</f>
        <v>5</v>
      </c>
      <c r="G203" s="180">
        <f>COUNTIF(G$6:G$194,170%)</f>
        <v>0</v>
      </c>
      <c r="H203" s="181">
        <f>COUNTIF(H$6:H$194,1.15)</f>
        <v>5</v>
      </c>
      <c r="I203" s="180">
        <f>COUNTIF(I$6:I$194,170%)</f>
        <v>0</v>
      </c>
      <c r="J203" s="181">
        <f>COUNTIF(J$6:J$194,1.15)</f>
        <v>4</v>
      </c>
      <c r="K203" s="180">
        <f>COUNTIF(K$6:K$194,170%)</f>
        <v>0</v>
      </c>
      <c r="L203" s="181">
        <f>COUNTIF(L$6:L$194,1.15)</f>
        <v>4</v>
      </c>
      <c r="M203" s="180">
        <f>COUNTIF(M$6:M$194,170%)</f>
        <v>0</v>
      </c>
      <c r="N203" s="181">
        <f>COUNTIF(N$6:N$194,1.15)</f>
        <v>4</v>
      </c>
      <c r="O203" s="180">
        <f>COUNTIF(O$6:O$194,170%)</f>
        <v>0</v>
      </c>
      <c r="P203" s="181">
        <f>COUNTIF(P$6:P$194,1.15)</f>
        <v>4</v>
      </c>
      <c r="Q203" s="180">
        <f>COUNTIF(Q$6:Q$194,170%)</f>
        <v>0</v>
      </c>
      <c r="R203" s="181">
        <f>COUNTIF(R$6:R$194,1.15)</f>
        <v>3</v>
      </c>
      <c r="S203" s="180">
        <f>COUNTIF(S$6:S$194,170%)</f>
        <v>0</v>
      </c>
      <c r="T203" s="181">
        <f>COUNTIF(T$6:T$194,1.15)</f>
        <v>3</v>
      </c>
      <c r="U203" s="180">
        <f>COUNTIF(U$6:U$194,170%)</f>
        <v>0</v>
      </c>
      <c r="V203" s="181">
        <f>COUNTIF(V$6:V$194,1.15)</f>
        <v>3</v>
      </c>
      <c r="W203" s="180">
        <f>COUNTIF(W$6:W$194,170%)</f>
        <v>0</v>
      </c>
      <c r="X203" s="181">
        <f>COUNTIF(X$6:X$194,1.15)</f>
        <v>3</v>
      </c>
      <c r="Y203" s="180">
        <f>COUNTIF(Y$6:Y$194,170%)</f>
        <v>0</v>
      </c>
      <c r="Z203" s="181">
        <f>COUNTIF(Z$6:Z$194,1.15)</f>
        <v>4</v>
      </c>
      <c r="AA203" s="180">
        <f>COUNTIF(AA$6:AA$194,170%)</f>
        <v>0</v>
      </c>
      <c r="AB203" s="181">
        <f>COUNTIF(AB$6:AB$194,1.15)</f>
        <v>5</v>
      </c>
      <c r="AC203" s="180">
        <f>COUNTIF(AC$6:AC$194,170%)</f>
        <v>0</v>
      </c>
      <c r="AD203" s="181">
        <f>COUNTIF(AD$6:AD$194,1.15)</f>
        <v>7</v>
      </c>
      <c r="AE203" s="180">
        <f>COUNTIF(AE$6:AE$194,170%)</f>
        <v>0</v>
      </c>
      <c r="AF203" s="181">
        <f>COUNTIF(AF$6:AF$194,1.15)</f>
        <v>5</v>
      </c>
      <c r="AG203" s="180">
        <f>COUNTIF(AG$6:AG$194,170%)</f>
        <v>0</v>
      </c>
      <c r="AH203" s="181">
        <f>COUNTIF(AH$6:AH$194,1.15)</f>
        <v>5</v>
      </c>
      <c r="AI203" s="180">
        <f>COUNTIF(AI$6:AI$194,170%)</f>
        <v>3</v>
      </c>
      <c r="AJ203" s="181">
        <f>COUNTIF(AJ$6:AJ$194,1.15)</f>
        <v>5</v>
      </c>
      <c r="AK203" s="180">
        <f>COUNTIF(AK$6:AK$194,170%)</f>
        <v>11</v>
      </c>
      <c r="AL203" s="181">
        <f>COUNTIF(AL$6:AL$194,1.15)</f>
        <v>5</v>
      </c>
      <c r="AM203" s="180">
        <f>COUNTIF(AM$6:AM$194,170%)</f>
        <v>13</v>
      </c>
      <c r="AN203" s="181">
        <f>COUNTIF(AN$6:AN$194,1.15)</f>
        <v>5</v>
      </c>
      <c r="AO203" s="180">
        <f>COUNTIF(AO$6:AO$194,170%)</f>
        <v>21</v>
      </c>
      <c r="AP203" s="181">
        <f>COUNTIF(AP$6:AP$194,1.15)</f>
        <v>6</v>
      </c>
      <c r="AQ203" s="180">
        <f>COUNTIF(AQ$6:AQ$194,170%)</f>
        <v>23</v>
      </c>
      <c r="AR203" s="181">
        <f>COUNTIF(AR$6:AR$194,1.15)</f>
        <v>6</v>
      </c>
      <c r="AS203" s="180">
        <f>COUNTIF(AS$6:AS$194,170%)</f>
        <v>24</v>
      </c>
      <c r="AT203" s="181">
        <f>COUNTIF(AT$6:AT$194,1.15)</f>
        <v>6</v>
      </c>
      <c r="AU203" s="180">
        <f>COUNTIF(AU$6:AU$194,170%)</f>
        <v>26</v>
      </c>
      <c r="AV203" s="181">
        <f>COUNTIF(AV$6:AV$194,1.15)</f>
        <v>6</v>
      </c>
      <c r="AW203" s="180">
        <f>COUNTIF(AW$6:AW$194,170%)</f>
        <v>27</v>
      </c>
      <c r="AX203" s="181">
        <f>COUNTIF(AX$6:AX$194,1.15)</f>
        <v>6</v>
      </c>
      <c r="AY203" s="180">
        <f>COUNTIF(AY$6:AY$194,170%)</f>
        <v>28</v>
      </c>
      <c r="AZ203" s="181">
        <f>COUNTIF(AZ$6:AZ$194,1.15)</f>
        <v>7</v>
      </c>
      <c r="BA203" s="180">
        <f>COUNTIF(BA$6:BA$194,170%)</f>
        <v>28</v>
      </c>
      <c r="BB203" s="181">
        <f>COUNTIF(BB$6:BB$194,1.15)</f>
        <v>7</v>
      </c>
      <c r="BC203" s="180">
        <f>COUNTIF(BC$6:BC$194,170%)</f>
        <v>29</v>
      </c>
      <c r="BD203" s="181">
        <f>COUNTIF(BD$6:BD$194,1.15)</f>
        <v>7</v>
      </c>
      <c r="BE203" s="180">
        <f>COUNTIF(BE$6:BE$194,170%)</f>
        <v>29</v>
      </c>
      <c r="BF203" s="181">
        <f>COUNTIF(BF$6:BF$194,1.15)</f>
        <v>8</v>
      </c>
      <c r="BG203" s="180">
        <f>COUNTIF(BG$6:BG$194,170%)</f>
        <v>29</v>
      </c>
      <c r="BH203" s="181">
        <f>COUNTIF(BH$6:BH$194,1.15)</f>
        <v>8</v>
      </c>
      <c r="BI203" s="180">
        <f>COUNTIF(BI$6:BI$194,170%)</f>
        <v>29</v>
      </c>
      <c r="BJ203" s="181">
        <f>COUNTIF(BJ$6:BJ$194,1.15)</f>
        <v>7</v>
      </c>
      <c r="BK203" s="180">
        <f>COUNTIF(BK$6:BK$194,170%)</f>
        <v>29</v>
      </c>
      <c r="BL203" s="181">
        <f>COUNTIF(BL$6:BL$194,1.15)</f>
        <v>6</v>
      </c>
      <c r="BM203" s="180">
        <f>COUNTIF(BM$6:BM$194,170%)</f>
        <v>2</v>
      </c>
      <c r="BN203" s="182"/>
      <c r="BO203" s="181">
        <f>COUNTIF(BO$6:BO$194,1.15)</f>
        <v>7</v>
      </c>
      <c r="BP203" s="180">
        <f>COUNTIF(BP$6:BP$194,170%)</f>
        <v>2</v>
      </c>
      <c r="BQ203" s="182"/>
      <c r="BR203" s="181">
        <f>COUNTIF(BR$6:BR$194,1.15)</f>
        <v>6</v>
      </c>
      <c r="BS203" s="180">
        <f>COUNTIF(BS$6:BS$194,170%)</f>
        <v>2</v>
      </c>
      <c r="BT203" s="182"/>
      <c r="BU203" s="95"/>
    </row>
    <row r="204" spans="1:73" s="84" customFormat="1" x14ac:dyDescent="0.25">
      <c r="B204" s="179" t="s">
        <v>194</v>
      </c>
      <c r="C204" s="183" t="s">
        <v>322</v>
      </c>
      <c r="D204" s="179">
        <f>COUNTIF(D$6:D$194,1.2)</f>
        <v>39</v>
      </c>
      <c r="E204" s="180">
        <f>COUNTIF(E$6:E$194,168%)</f>
        <v>0</v>
      </c>
      <c r="F204" s="179">
        <f>COUNTIF(F$6:F$194,1.2)</f>
        <v>37</v>
      </c>
      <c r="G204" s="180">
        <f>COUNTIF(G$6:G$194,168%)</f>
        <v>0</v>
      </c>
      <c r="H204" s="179">
        <f>COUNTIF(H$6:H$194,1.2)</f>
        <v>37</v>
      </c>
      <c r="I204" s="180">
        <f>COUNTIF(I$6:I$194,168%)</f>
        <v>0</v>
      </c>
      <c r="J204" s="179">
        <f>COUNTIF(J$6:J$194,1.2)</f>
        <v>38</v>
      </c>
      <c r="K204" s="180">
        <f>COUNTIF(K$6:K$194,168%)</f>
        <v>0</v>
      </c>
      <c r="L204" s="179">
        <f>COUNTIF(L$6:L$194,1.2)</f>
        <v>38</v>
      </c>
      <c r="M204" s="180">
        <f>COUNTIF(M$6:M$194,168%)</f>
        <v>0</v>
      </c>
      <c r="N204" s="179">
        <f>COUNTIF(N$6:N$194,1.2)</f>
        <v>38</v>
      </c>
      <c r="O204" s="180">
        <f>COUNTIF(O$6:O$194,168%)</f>
        <v>0</v>
      </c>
      <c r="P204" s="179">
        <f>COUNTIF(P$6:P$194,1.2)</f>
        <v>38</v>
      </c>
      <c r="Q204" s="180">
        <f>COUNTIF(Q$6:Q$194,168%)</f>
        <v>0</v>
      </c>
      <c r="R204" s="179">
        <f>COUNTIF(R$6:R$194,1.2)</f>
        <v>36</v>
      </c>
      <c r="S204" s="180">
        <f>COUNTIF(S$6:S$194,168%)</f>
        <v>0</v>
      </c>
      <c r="T204" s="179">
        <f>COUNTIF(T$6:T$194,1.2)</f>
        <v>36</v>
      </c>
      <c r="U204" s="180">
        <f>COUNTIF(U$6:U$194,168%)</f>
        <v>0</v>
      </c>
      <c r="V204" s="179">
        <f>COUNTIF(V$6:V$194,1.2)</f>
        <v>36</v>
      </c>
      <c r="W204" s="180">
        <f>COUNTIF(W$6:W$194,168%)</f>
        <v>0</v>
      </c>
      <c r="X204" s="179">
        <f>COUNTIF(X$6:X$194,1.2)</f>
        <v>37</v>
      </c>
      <c r="Y204" s="180">
        <f>COUNTIF(Y$6:Y$194,168%)</f>
        <v>0</v>
      </c>
      <c r="Z204" s="179">
        <f>COUNTIF(Z$6:Z$194,1.2)</f>
        <v>36</v>
      </c>
      <c r="AA204" s="180">
        <f>COUNTIF(AA$6:AA$194,168%)</f>
        <v>0</v>
      </c>
      <c r="AB204" s="179">
        <f>COUNTIF(AB$6:AB$194,1.2)</f>
        <v>36</v>
      </c>
      <c r="AC204" s="180">
        <f>COUNTIF(AC$6:AC$194,168%)</f>
        <v>0</v>
      </c>
      <c r="AD204" s="179">
        <f>COUNTIF(AD$6:AD$194,1.2)</f>
        <v>37</v>
      </c>
      <c r="AE204" s="180">
        <f>COUNTIF(AE$6:AE$194,168%)</f>
        <v>0</v>
      </c>
      <c r="AF204" s="179">
        <f>COUNTIF(AF$6:AF$194,1.2)</f>
        <v>39</v>
      </c>
      <c r="AG204" s="180">
        <f>COUNTIF(AG$6:AG$194,168%)</f>
        <v>0</v>
      </c>
      <c r="AH204" s="179">
        <f>COUNTIF(AH$6:AH$194,1.2)</f>
        <v>39</v>
      </c>
      <c r="AI204" s="180">
        <f>COUNTIF(AI$6:AI$194,168%)</f>
        <v>0</v>
      </c>
      <c r="AJ204" s="179">
        <f>COUNTIF(AJ$6:AJ$194,1.2)</f>
        <v>40</v>
      </c>
      <c r="AK204" s="180">
        <f>COUNTIF(AK$6:AK$194,168%)</f>
        <v>0</v>
      </c>
      <c r="AL204" s="179">
        <f>COUNTIF(AL$6:AL$194,1.2)</f>
        <v>39</v>
      </c>
      <c r="AM204" s="180">
        <f>COUNTIF(AM$6:AM$194,168%)</f>
        <v>0</v>
      </c>
      <c r="AN204" s="179">
        <f>COUNTIF(AN$6:AN$194,1.2)</f>
        <v>39</v>
      </c>
      <c r="AO204" s="180">
        <f>COUNTIF(AO$6:AO$194,168%)</f>
        <v>0</v>
      </c>
      <c r="AP204" s="179">
        <f>COUNTIF(AP$6:AP$194,1.2)</f>
        <v>39</v>
      </c>
      <c r="AQ204" s="180">
        <f>COUNTIF(AQ$6:AQ$194,168%)</f>
        <v>0</v>
      </c>
      <c r="AR204" s="179">
        <f>COUNTIF(AR$6:AR$194,1.2)</f>
        <v>38</v>
      </c>
      <c r="AS204" s="180">
        <f>COUNTIF(AS$6:AS$194,168%)</f>
        <v>0</v>
      </c>
      <c r="AT204" s="179">
        <f>COUNTIF(AT$6:AT$194,1.2)</f>
        <v>37</v>
      </c>
      <c r="AU204" s="180">
        <f>COUNTIF(AU$6:AU$194,168%)</f>
        <v>0</v>
      </c>
      <c r="AV204" s="179">
        <f>COUNTIF(AV$6:AV$194,1.2)</f>
        <v>36</v>
      </c>
      <c r="AW204" s="180">
        <f>COUNTIF(AW$6:AW$194,168%)</f>
        <v>0</v>
      </c>
      <c r="AX204" s="179">
        <f>COUNTIF(AX$6:AX$194,1.2)</f>
        <v>35</v>
      </c>
      <c r="AY204" s="180">
        <f>COUNTIF(AY$6:AY$194,168%)</f>
        <v>0</v>
      </c>
      <c r="AZ204" s="179">
        <f>COUNTIF(AZ$6:AZ$194,1.2)</f>
        <v>30</v>
      </c>
      <c r="BA204" s="180">
        <f>COUNTIF(BA$6:BA$194,168%)</f>
        <v>0</v>
      </c>
      <c r="BB204" s="179">
        <f>COUNTIF(BB$6:BB$194,1.2)</f>
        <v>30</v>
      </c>
      <c r="BC204" s="180">
        <f>COUNTIF(BC$6:BC$194,168%)</f>
        <v>0</v>
      </c>
      <c r="BD204" s="179">
        <f>COUNTIF(BD$6:BD$194,1.2)</f>
        <v>29</v>
      </c>
      <c r="BE204" s="180">
        <f>COUNTIF(BE$6:BE$194,168%)</f>
        <v>0</v>
      </c>
      <c r="BF204" s="179">
        <f>COUNTIF(BF$6:BF$194,1.2)</f>
        <v>33</v>
      </c>
      <c r="BG204" s="180">
        <f>COUNTIF(BG$6:BG$194,168%)</f>
        <v>0</v>
      </c>
      <c r="BH204" s="179">
        <f>COUNTIF(BH$6:BH$194,1.2)</f>
        <v>32</v>
      </c>
      <c r="BI204" s="180">
        <f>COUNTIF(BI$6:BI$194,168%)</f>
        <v>0</v>
      </c>
      <c r="BJ204" s="179">
        <f>COUNTIF(BJ$6:BJ$194,1.2)</f>
        <v>33</v>
      </c>
      <c r="BK204" s="180">
        <f>COUNTIF(BK$6:BK$194,168%)</f>
        <v>0</v>
      </c>
      <c r="BL204" s="179">
        <f>COUNTIF(BL$6:BL$194,1.2)</f>
        <v>34</v>
      </c>
      <c r="BM204" s="183">
        <f>COUNTIF(BM$6:BM$194,168%)</f>
        <v>2</v>
      </c>
      <c r="BN204" s="182"/>
      <c r="BO204" s="179">
        <f>COUNTIF(BO$6:BO$194,1.2)</f>
        <v>34</v>
      </c>
      <c r="BP204" s="183">
        <f>COUNTIF(BP$6:BP$194,168%)</f>
        <v>2</v>
      </c>
      <c r="BQ204" s="182"/>
      <c r="BR204" s="179">
        <f>COUNTIF(BR$6:BR$194,1.2)</f>
        <v>34</v>
      </c>
      <c r="BS204" s="183">
        <f>COUNTIF(BS$6:BS$194,168%)</f>
        <v>1</v>
      </c>
      <c r="BT204" s="182"/>
      <c r="BU204" s="95"/>
    </row>
    <row r="205" spans="1:73" s="84" customFormat="1" x14ac:dyDescent="0.25">
      <c r="B205" s="179" t="s">
        <v>195</v>
      </c>
      <c r="C205" s="183" t="s">
        <v>323</v>
      </c>
      <c r="D205" s="179">
        <f>COUNTIF(D$6:D$194,1.25)</f>
        <v>8</v>
      </c>
      <c r="E205" s="180">
        <f>COUNTIF(E$6:E$194,166%)</f>
        <v>0</v>
      </c>
      <c r="F205" s="179">
        <f>COUNTIF(F$6:F$194,1.25)</f>
        <v>11</v>
      </c>
      <c r="G205" s="180">
        <f>COUNTIF(G$6:G$194,166%)</f>
        <v>0</v>
      </c>
      <c r="H205" s="179">
        <f>COUNTIF(H$6:H$194,1.25)</f>
        <v>10</v>
      </c>
      <c r="I205" s="180">
        <f>COUNTIF(I$6:I$194,166%)</f>
        <v>0</v>
      </c>
      <c r="J205" s="179">
        <f>COUNTIF(J$6:J$194,1.25)</f>
        <v>10</v>
      </c>
      <c r="K205" s="180">
        <f>COUNTIF(K$6:K$194,166%)</f>
        <v>0</v>
      </c>
      <c r="L205" s="179">
        <f>COUNTIF(L$6:L$194,1.25)</f>
        <v>10</v>
      </c>
      <c r="M205" s="180">
        <f>COUNTIF(M$6:M$194,166%)</f>
        <v>0</v>
      </c>
      <c r="N205" s="179">
        <f>COUNTIF(N$6:N$194,1.25)</f>
        <v>10</v>
      </c>
      <c r="O205" s="180">
        <f>COUNTIF(O$6:O$194,166%)</f>
        <v>0</v>
      </c>
      <c r="P205" s="179">
        <f>COUNTIF(P$6:P$194,1.25)</f>
        <v>12</v>
      </c>
      <c r="Q205" s="180">
        <f>COUNTIF(Q$6:Q$194,166%)</f>
        <v>0</v>
      </c>
      <c r="R205" s="179">
        <f>COUNTIF(R$6:R$194,1.25)</f>
        <v>12</v>
      </c>
      <c r="S205" s="180">
        <f>COUNTIF(S$6:S$194,166%)</f>
        <v>0</v>
      </c>
      <c r="T205" s="179">
        <f>COUNTIF(T$6:T$194,1.25)</f>
        <v>12</v>
      </c>
      <c r="U205" s="180">
        <f>COUNTIF(U$6:U$194,166%)</f>
        <v>0</v>
      </c>
      <c r="V205" s="179">
        <f>COUNTIF(V$6:V$194,1.25)</f>
        <v>11</v>
      </c>
      <c r="W205" s="180">
        <f>COUNTIF(W$6:W$194,166%)</f>
        <v>0</v>
      </c>
      <c r="X205" s="179">
        <f>COUNTIF(X$6:X$194,1.25)</f>
        <v>14</v>
      </c>
      <c r="Y205" s="180">
        <f>COUNTIF(Y$6:Y$194,166%)</f>
        <v>0</v>
      </c>
      <c r="Z205" s="179">
        <f>COUNTIF(Z$6:Z$194,1.25)</f>
        <v>14</v>
      </c>
      <c r="AA205" s="180">
        <f>COUNTIF(AA$6:AA$194,166%)</f>
        <v>0</v>
      </c>
      <c r="AB205" s="179">
        <f>COUNTIF(AB$6:AB$194,1.25)</f>
        <v>16</v>
      </c>
      <c r="AC205" s="180">
        <f>COUNTIF(AC$6:AC$194,166%)</f>
        <v>0</v>
      </c>
      <c r="AD205" s="179">
        <f>COUNTIF(AD$6:AD$194,1.25)</f>
        <v>16</v>
      </c>
      <c r="AE205" s="180">
        <f>COUNTIF(AE$6:AE$194,166%)</f>
        <v>0</v>
      </c>
      <c r="AF205" s="179">
        <f>COUNTIF(AF$6:AF$194,1.25)</f>
        <v>17</v>
      </c>
      <c r="AG205" s="180">
        <f>COUNTIF(AG$6:AG$194,166%)</f>
        <v>0</v>
      </c>
      <c r="AH205" s="179">
        <f>COUNTIF(AH$6:AH$194,1.25)</f>
        <v>17</v>
      </c>
      <c r="AI205" s="180">
        <f>COUNTIF(AI$6:AI$194,166%)</f>
        <v>0</v>
      </c>
      <c r="AJ205" s="179">
        <f>COUNTIF(AJ$6:AJ$194,1.25)</f>
        <v>15</v>
      </c>
      <c r="AK205" s="180">
        <f>COUNTIF(AK$6:AK$194,166%)</f>
        <v>0</v>
      </c>
      <c r="AL205" s="179">
        <f>COUNTIF(AL$6:AL$194,1.25)</f>
        <v>15</v>
      </c>
      <c r="AM205" s="180">
        <f>COUNTIF(AM$6:AM$194,166%)</f>
        <v>0</v>
      </c>
      <c r="AN205" s="179">
        <f>COUNTIF(AN$6:AN$194,1.25)</f>
        <v>14</v>
      </c>
      <c r="AO205" s="180">
        <f>COUNTIF(AO$6:AO$194,166%)</f>
        <v>0</v>
      </c>
      <c r="AP205" s="179">
        <f>COUNTIF(AP$6:AP$194,1.25)</f>
        <v>13</v>
      </c>
      <c r="AQ205" s="180">
        <f>COUNTIF(AQ$6:AQ$194,166%)</f>
        <v>0</v>
      </c>
      <c r="AR205" s="179">
        <f>COUNTIF(AR$6:AR$194,1.25)</f>
        <v>13</v>
      </c>
      <c r="AS205" s="180">
        <f>COUNTIF(AS$6:AS$194,166%)</f>
        <v>0</v>
      </c>
      <c r="AT205" s="179">
        <f>COUNTIF(AT$6:AT$194,1.25)</f>
        <v>13</v>
      </c>
      <c r="AU205" s="180">
        <f>COUNTIF(AU$6:AU$194,166%)</f>
        <v>0</v>
      </c>
      <c r="AV205" s="179">
        <f>COUNTIF(AV$6:AV$194,1.25)</f>
        <v>13</v>
      </c>
      <c r="AW205" s="180">
        <f>COUNTIF(AW$6:AW$194,166%)</f>
        <v>0</v>
      </c>
      <c r="AX205" s="179">
        <f>COUNTIF(AX$6:AX$194,1.25)</f>
        <v>13</v>
      </c>
      <c r="AY205" s="180">
        <f>COUNTIF(AY$6:AY$194,166%)</f>
        <v>0</v>
      </c>
      <c r="AZ205" s="179">
        <f>COUNTIF(AZ$6:AZ$194,1.25)</f>
        <v>13</v>
      </c>
      <c r="BA205" s="180">
        <f>COUNTIF(BA$6:BA$194,166%)</f>
        <v>0</v>
      </c>
      <c r="BB205" s="179">
        <f>COUNTIF(BB$6:BB$194,1.25)</f>
        <v>12</v>
      </c>
      <c r="BC205" s="180">
        <f>COUNTIF(BC$6:BC$194,166%)</f>
        <v>0</v>
      </c>
      <c r="BD205" s="179">
        <f>COUNTIF(BD$6:BD$194,1.25)</f>
        <v>13</v>
      </c>
      <c r="BE205" s="180">
        <f>COUNTIF(BE$6:BE$194,166%)</f>
        <v>0</v>
      </c>
      <c r="BF205" s="179">
        <f>COUNTIF(BF$6:BF$194,1.25)</f>
        <v>12</v>
      </c>
      <c r="BG205" s="180">
        <f>COUNTIF(BG$6:BG$194,166%)</f>
        <v>0</v>
      </c>
      <c r="BH205" s="179">
        <f>COUNTIF(BH$6:BH$194,1.25)</f>
        <v>11</v>
      </c>
      <c r="BI205" s="180">
        <f>COUNTIF(BI$6:BI$194,166%)</f>
        <v>0</v>
      </c>
      <c r="BJ205" s="179">
        <f>COUNTIF(BJ$6:BJ$194,1.25)</f>
        <v>11</v>
      </c>
      <c r="BK205" s="180">
        <f>COUNTIF(BK$6:BK$194,166%)</f>
        <v>0</v>
      </c>
      <c r="BL205" s="179">
        <f>COUNTIF(BL$6:BL$194,1.25)</f>
        <v>12</v>
      </c>
      <c r="BM205" s="180">
        <f>COUNTIF(BM$6:BM$194,166%)</f>
        <v>0</v>
      </c>
      <c r="BN205" s="182"/>
      <c r="BO205" s="179">
        <f>COUNTIF(BO$6:BO$194,1.25)</f>
        <v>12</v>
      </c>
      <c r="BP205" s="180">
        <f>COUNTIF(BP$6:BP$194,166%)</f>
        <v>0</v>
      </c>
      <c r="BQ205" s="182"/>
      <c r="BR205" s="179">
        <f>COUNTIF(BR$6:BR$194,1.25)</f>
        <v>12</v>
      </c>
      <c r="BS205" s="180">
        <f>COUNTIF(BS$6:BS$194,166%)</f>
        <v>10</v>
      </c>
      <c r="BT205" s="182"/>
      <c r="BU205" s="95"/>
    </row>
    <row r="206" spans="1:73" s="84" customFormat="1" x14ac:dyDescent="0.25">
      <c r="B206" s="179" t="s">
        <v>196</v>
      </c>
      <c r="C206" s="183" t="s">
        <v>324</v>
      </c>
      <c r="D206" s="179">
        <f>COUNTIF(D$6:D$194,1.3)</f>
        <v>33</v>
      </c>
      <c r="E206" s="183">
        <f>COUNTIF(E$6:E$194,165%)</f>
        <v>0</v>
      </c>
      <c r="F206" s="179">
        <f>COUNTIF(F$6:F$194,1.3)</f>
        <v>36</v>
      </c>
      <c r="G206" s="183">
        <f>COUNTIF(G$6:G$194,165%)</f>
        <v>0</v>
      </c>
      <c r="H206" s="179">
        <f>COUNTIF(H$6:H$194,1.3)</f>
        <v>38</v>
      </c>
      <c r="I206" s="183">
        <f>COUNTIF(I$6:I$194,165%)</f>
        <v>0</v>
      </c>
      <c r="J206" s="179">
        <f>COUNTIF(J$6:J$194,1.3)</f>
        <v>38</v>
      </c>
      <c r="K206" s="183">
        <f>COUNTIF(K$6:K$194,165%)</f>
        <v>0</v>
      </c>
      <c r="L206" s="179">
        <f>COUNTIF(L$6:L$194,1.3)</f>
        <v>39</v>
      </c>
      <c r="M206" s="183">
        <f>COUNTIF(M$6:M$194,165%)</f>
        <v>0</v>
      </c>
      <c r="N206" s="179">
        <f>COUNTIF(N$6:N$194,1.3)</f>
        <v>38</v>
      </c>
      <c r="O206" s="183">
        <f>COUNTIF(O$6:O$194,165%)</f>
        <v>0</v>
      </c>
      <c r="P206" s="179">
        <f>COUNTIF(P$6:P$194,1.3)</f>
        <v>35</v>
      </c>
      <c r="Q206" s="183">
        <f>COUNTIF(Q$6:Q$194,165%)</f>
        <v>0</v>
      </c>
      <c r="R206" s="179">
        <f>COUNTIF(R$6:R$194,1.3)</f>
        <v>37</v>
      </c>
      <c r="S206" s="183">
        <f>COUNTIF(S$6:S$194,165%)</f>
        <v>0</v>
      </c>
      <c r="T206" s="179">
        <f>COUNTIF(T$6:T$194,1.3)</f>
        <v>36</v>
      </c>
      <c r="U206" s="183">
        <f>COUNTIF(U$6:U$194,165%)</f>
        <v>0</v>
      </c>
      <c r="V206" s="179">
        <f>COUNTIF(V$6:V$194,1.3)</f>
        <v>36</v>
      </c>
      <c r="W206" s="183">
        <f>COUNTIF(W$6:W$194,165%)</f>
        <v>0</v>
      </c>
      <c r="X206" s="179">
        <f>COUNTIF(X$6:X$194,1.3)</f>
        <v>34</v>
      </c>
      <c r="Y206" s="183">
        <f>COUNTIF(Y$6:Y$194,165%)</f>
        <v>0</v>
      </c>
      <c r="Z206" s="179">
        <f>COUNTIF(Z$6:Z$194,1.3)</f>
        <v>34</v>
      </c>
      <c r="AA206" s="183">
        <f>COUNTIF(AA$6:AA$194,165%)</f>
        <v>0</v>
      </c>
      <c r="AB206" s="179">
        <f>COUNTIF(AB$6:AB$194,1.3)</f>
        <v>37</v>
      </c>
      <c r="AC206" s="183">
        <f>COUNTIF(AC$6:AC$194,165%)</f>
        <v>0</v>
      </c>
      <c r="AD206" s="179">
        <f>COUNTIF(AD$6:AD$194,1.3)</f>
        <v>38</v>
      </c>
      <c r="AE206" s="183">
        <f>COUNTIF(AE$6:AE$194,165%)</f>
        <v>0</v>
      </c>
      <c r="AF206" s="179">
        <f>COUNTIF(AF$6:AF$194,1.3)</f>
        <v>35</v>
      </c>
      <c r="AG206" s="183">
        <f>COUNTIF(AG$6:AG$194,165%)</f>
        <v>0</v>
      </c>
      <c r="AH206" s="179">
        <f>COUNTIF(AH$6:AH$194,1.3)</f>
        <v>35</v>
      </c>
      <c r="AI206" s="183">
        <f>COUNTIF(AI$6:AI$194,165%)</f>
        <v>0</v>
      </c>
      <c r="AJ206" s="179">
        <f>COUNTIF(AJ$6:AJ$194,1.3)</f>
        <v>29</v>
      </c>
      <c r="AK206" s="183">
        <f>COUNTIF(AK$6:AK$194,165%)</f>
        <v>3</v>
      </c>
      <c r="AL206" s="179">
        <f>COUNTIF(AL$6:AL$194,1.3)</f>
        <v>31</v>
      </c>
      <c r="AM206" s="183">
        <f>COUNTIF(AM$6:AM$194,165%)</f>
        <v>3</v>
      </c>
      <c r="AN206" s="179">
        <f>COUNTIF(AN$6:AN$194,1.3)</f>
        <v>34</v>
      </c>
      <c r="AO206" s="183">
        <f>COUNTIF(AO$6:AO$194,165%)</f>
        <v>2</v>
      </c>
      <c r="AP206" s="179">
        <f>COUNTIF(AP$6:AP$194,1.3)</f>
        <v>34</v>
      </c>
      <c r="AQ206" s="183">
        <f>COUNTIF(AQ$6:AQ$194,165%)</f>
        <v>2</v>
      </c>
      <c r="AR206" s="179">
        <f>COUNTIF(AR$6:AR$194,1.3)</f>
        <v>32</v>
      </c>
      <c r="AS206" s="183">
        <f>COUNTIF(AS$6:AS$194,165%)</f>
        <v>3</v>
      </c>
      <c r="AT206" s="179">
        <f>COUNTIF(AT$6:AT$194,1.3)</f>
        <v>33</v>
      </c>
      <c r="AU206" s="183">
        <f>COUNTIF(AU$6:AU$194,165%)</f>
        <v>3</v>
      </c>
      <c r="AV206" s="179">
        <f>COUNTIF(AV$6:AV$194,1.3)</f>
        <v>33</v>
      </c>
      <c r="AW206" s="183">
        <f>COUNTIF(AW$6:AW$194,165%)</f>
        <v>2</v>
      </c>
      <c r="AX206" s="179">
        <f>COUNTIF(AX$6:AX$194,1.3)</f>
        <v>31</v>
      </c>
      <c r="AY206" s="183">
        <f>COUNTIF(AY$6:AY$194,165%)</f>
        <v>2</v>
      </c>
      <c r="AZ206" s="179">
        <f>COUNTIF(AZ$6:AZ$194,1.3)</f>
        <v>29</v>
      </c>
      <c r="BA206" s="183">
        <f>COUNTIF(BA$6:BA$194,165%)</f>
        <v>2</v>
      </c>
      <c r="BB206" s="179">
        <f>COUNTIF(BB$6:BB$194,1.3)</f>
        <v>30</v>
      </c>
      <c r="BC206" s="183">
        <f>COUNTIF(BC$6:BC$194,165%)</f>
        <v>2</v>
      </c>
      <c r="BD206" s="179">
        <f>COUNTIF(BD$6:BD$194,1.3)</f>
        <v>30</v>
      </c>
      <c r="BE206" s="183">
        <f>COUNTIF(BE$6:BE$194,165%)</f>
        <v>2</v>
      </c>
      <c r="BF206" s="179">
        <f>COUNTIF(BF$6:BF$194,1.3)</f>
        <v>27</v>
      </c>
      <c r="BG206" s="183">
        <f>COUNTIF(BG$6:BG$194,165%)</f>
        <v>2</v>
      </c>
      <c r="BH206" s="179">
        <f>COUNTIF(BH$6:BH$194,1.3)</f>
        <v>26</v>
      </c>
      <c r="BI206" s="183">
        <f>COUNTIF(BI$6:BI$194,165%)</f>
        <v>2</v>
      </c>
      <c r="BJ206" s="179">
        <f>COUNTIF(BJ$6:BJ$194,1.3)</f>
        <v>25</v>
      </c>
      <c r="BK206" s="183">
        <f>COUNTIF(BK$6:BK$194,165%)</f>
        <v>2</v>
      </c>
      <c r="BL206" s="179">
        <f>COUNTIF(BL$6:BL$194,1.3)</f>
        <v>23</v>
      </c>
      <c r="BM206" s="183">
        <f>COUNTIF(BM$6:BM$194,165%)</f>
        <v>2</v>
      </c>
      <c r="BN206" s="182"/>
      <c r="BO206" s="179">
        <f>COUNTIF(BO$6:BO$194,1.3)</f>
        <v>21</v>
      </c>
      <c r="BP206" s="183">
        <f>COUNTIF(BP$6:BP$194,165%)</f>
        <v>3</v>
      </c>
      <c r="BQ206" s="182"/>
      <c r="BR206" s="179">
        <f>COUNTIF(BR$6:BR$194,1.3)</f>
        <v>22</v>
      </c>
      <c r="BS206" s="183">
        <f>COUNTIF(BS$6:BS$194,165%)</f>
        <v>2</v>
      </c>
      <c r="BT206" s="182"/>
      <c r="BU206" s="95"/>
    </row>
    <row r="207" spans="1:73" s="84" customFormat="1" x14ac:dyDescent="0.25">
      <c r="B207" s="179" t="s">
        <v>197</v>
      </c>
      <c r="C207" s="183" t="s">
        <v>325</v>
      </c>
      <c r="D207" s="179">
        <f>COUNTIF(D$6:D$194,1.35)</f>
        <v>2</v>
      </c>
      <c r="E207" s="183">
        <f>COUNTIF(E$6:E$194,163%)</f>
        <v>0</v>
      </c>
      <c r="F207" s="179">
        <f>COUNTIF(F$6:F$194,1.35)</f>
        <v>2</v>
      </c>
      <c r="G207" s="183">
        <f>COUNTIF(G$6:G$194,163%)</f>
        <v>0</v>
      </c>
      <c r="H207" s="179">
        <f>COUNTIF(H$6:H$194,1.35)</f>
        <v>2</v>
      </c>
      <c r="I207" s="183">
        <f>COUNTIF(I$6:I$194,163%)</f>
        <v>0</v>
      </c>
      <c r="J207" s="179">
        <f>COUNTIF(J$6:J$194,1.35)</f>
        <v>1</v>
      </c>
      <c r="K207" s="183">
        <f>COUNTIF(K$6:K$194,163%)</f>
        <v>0</v>
      </c>
      <c r="L207" s="179">
        <f>COUNTIF(L$6:L$194,1.35)</f>
        <v>1</v>
      </c>
      <c r="M207" s="183">
        <f>COUNTIF(M$6:M$194,163%)</f>
        <v>0</v>
      </c>
      <c r="N207" s="179">
        <f>COUNTIF(N$6:N$194,1.35)</f>
        <v>1</v>
      </c>
      <c r="O207" s="183">
        <f>COUNTIF(O$6:O$194,163%)</f>
        <v>0</v>
      </c>
      <c r="P207" s="179">
        <f>COUNTIF(P$6:P$194,1.35)</f>
        <v>1</v>
      </c>
      <c r="Q207" s="183">
        <f>COUNTIF(Q$6:Q$194,163%)</f>
        <v>0</v>
      </c>
      <c r="R207" s="179">
        <f>COUNTIF(R$6:R$194,1.35)</f>
        <v>3</v>
      </c>
      <c r="S207" s="183">
        <f>COUNTIF(S$6:S$194,163%)</f>
        <v>0</v>
      </c>
      <c r="T207" s="179">
        <f>COUNTIF(T$6:T$194,1.35)</f>
        <v>3</v>
      </c>
      <c r="U207" s="183">
        <f>COUNTIF(U$6:U$194,163%)</f>
        <v>0</v>
      </c>
      <c r="V207" s="179">
        <f>COUNTIF(V$6:V$194,1.35)</f>
        <v>3</v>
      </c>
      <c r="W207" s="183">
        <f>COUNTIF(W$6:W$194,163%)</f>
        <v>0</v>
      </c>
      <c r="X207" s="179">
        <f>COUNTIF(X$6:X$194,1.35)</f>
        <v>3</v>
      </c>
      <c r="Y207" s="183">
        <f>COUNTIF(Y$6:Y$194,163%)</f>
        <v>0</v>
      </c>
      <c r="Z207" s="179">
        <f>COUNTIF(Z$6:Z$194,1.35)</f>
        <v>4</v>
      </c>
      <c r="AA207" s="183">
        <f>COUNTIF(AA$6:AA$194,163%)</f>
        <v>0</v>
      </c>
      <c r="AB207" s="179">
        <f>COUNTIF(AB$6:AB$194,1.35)</f>
        <v>3</v>
      </c>
      <c r="AC207" s="183">
        <f>COUNTIF(AC$6:AC$194,163%)</f>
        <v>0</v>
      </c>
      <c r="AD207" s="179">
        <f>COUNTIF(AD$6:AD$194,1.35)</f>
        <v>2</v>
      </c>
      <c r="AE207" s="183">
        <f>COUNTIF(AE$6:AE$194,163%)</f>
        <v>0</v>
      </c>
      <c r="AF207" s="179">
        <f>COUNTIF(AF$6:AF$194,1.35)</f>
        <v>4</v>
      </c>
      <c r="AG207" s="183">
        <f>COUNTIF(AG$6:AG$194,163%)</f>
        <v>0</v>
      </c>
      <c r="AH207" s="179">
        <f>COUNTIF(AH$6:AH$194,1.35)</f>
        <v>4</v>
      </c>
      <c r="AI207" s="183">
        <f>COUNTIF(AI$6:AI$194,163%)</f>
        <v>0</v>
      </c>
      <c r="AJ207" s="179">
        <f>COUNTIF(AJ$6:AJ$194,1.35)</f>
        <v>5</v>
      </c>
      <c r="AK207" s="183">
        <f>COUNTIF(AK$6:AK$194,163%)</f>
        <v>0</v>
      </c>
      <c r="AL207" s="179">
        <f>COUNTIF(AL$6:AL$194,1.35)</f>
        <v>5</v>
      </c>
      <c r="AM207" s="183">
        <f>COUNTIF(AM$6:AM$194,163%)</f>
        <v>0</v>
      </c>
      <c r="AN207" s="179">
        <f>COUNTIF(AN$6:AN$194,1.35)</f>
        <v>4</v>
      </c>
      <c r="AO207" s="183">
        <f>COUNTIF(AO$6:AO$194,163%)</f>
        <v>0</v>
      </c>
      <c r="AP207" s="179">
        <f>COUNTIF(AP$6:AP$194,1.35)</f>
        <v>4</v>
      </c>
      <c r="AQ207" s="183">
        <f>COUNTIF(AQ$6:AQ$194,163%)</f>
        <v>0</v>
      </c>
      <c r="AR207" s="179">
        <f>COUNTIF(AR$6:AR$194,1.35)</f>
        <v>5</v>
      </c>
      <c r="AS207" s="183">
        <f>COUNTIF(AS$6:AS$194,163%)</f>
        <v>0</v>
      </c>
      <c r="AT207" s="179">
        <f>COUNTIF(AT$6:AT$194,1.35)</f>
        <v>5</v>
      </c>
      <c r="AU207" s="183">
        <f>COUNTIF(AU$6:AU$194,163%)</f>
        <v>0</v>
      </c>
      <c r="AV207" s="179">
        <f>COUNTIF(AV$6:AV$194,1.35)</f>
        <v>5</v>
      </c>
      <c r="AW207" s="183">
        <f>COUNTIF(AW$6:AW$194,163%)</f>
        <v>0</v>
      </c>
      <c r="AX207" s="179">
        <f>COUNTIF(AX$6:AX$194,1.35)</f>
        <v>5</v>
      </c>
      <c r="AY207" s="183">
        <f>COUNTIF(AY$6:AY$194,163%)</f>
        <v>0</v>
      </c>
      <c r="AZ207" s="179">
        <f>COUNTIF(AZ$6:AZ$194,1.35)</f>
        <v>5</v>
      </c>
      <c r="BA207" s="183">
        <f>COUNTIF(BA$6:BA$194,163%)</f>
        <v>0</v>
      </c>
      <c r="BB207" s="179">
        <f>COUNTIF(BB$6:BB$194,1.35)</f>
        <v>5</v>
      </c>
      <c r="BC207" s="183">
        <f>COUNTIF(BC$6:BC$194,163%)</f>
        <v>0</v>
      </c>
      <c r="BD207" s="179">
        <f>COUNTIF(BD$6:BD$194,1.35)</f>
        <v>5</v>
      </c>
      <c r="BE207" s="183">
        <f>COUNTIF(BE$6:BE$194,163%)</f>
        <v>0</v>
      </c>
      <c r="BF207" s="179">
        <f>COUNTIF(BF$6:BF$194,1.35)</f>
        <v>4</v>
      </c>
      <c r="BG207" s="183">
        <f>COUNTIF(BG$6:BG$194,163%)</f>
        <v>0</v>
      </c>
      <c r="BH207" s="179">
        <f>COUNTIF(BH$6:BH$194,1.35)</f>
        <v>4</v>
      </c>
      <c r="BI207" s="183">
        <f>COUNTIF(BI$6:BI$194,163%)</f>
        <v>0</v>
      </c>
      <c r="BJ207" s="179">
        <f>COUNTIF(BJ$6:BJ$194,1.35)</f>
        <v>4</v>
      </c>
      <c r="BK207" s="183">
        <f>COUNTIF(BK$6:BK$194,163%)</f>
        <v>0</v>
      </c>
      <c r="BL207" s="179">
        <f>COUNTIF(BL$6:BL$194,1.35)</f>
        <v>5</v>
      </c>
      <c r="BM207" s="183">
        <f>COUNTIF(BM$6:BM$194,163%)</f>
        <v>14</v>
      </c>
      <c r="BN207" s="182"/>
      <c r="BO207" s="179">
        <f>COUNTIF(BO$6:BO$194,1.35)</f>
        <v>5</v>
      </c>
      <c r="BP207" s="183">
        <f>COUNTIF(BP$6:BP$194,163%)</f>
        <v>15</v>
      </c>
      <c r="BQ207" s="182"/>
      <c r="BR207" s="179">
        <f>COUNTIF(BR$6:BR$194,1.35)</f>
        <v>5</v>
      </c>
      <c r="BS207" s="183">
        <f>COUNTIF(BS$6:BS$194,163%)</f>
        <v>7</v>
      </c>
      <c r="BT207" s="182"/>
      <c r="BU207" s="95"/>
    </row>
    <row r="208" spans="1:73" s="84" customFormat="1" x14ac:dyDescent="0.25">
      <c r="B208" s="179" t="s">
        <v>198</v>
      </c>
      <c r="C208" s="183" t="s">
        <v>326</v>
      </c>
      <c r="D208" s="179">
        <f>COUNTIF(D$6:D$194,1.4)</f>
        <v>40</v>
      </c>
      <c r="E208" s="183">
        <f>COUNTIF(E$6:E$194,161%)</f>
        <v>0</v>
      </c>
      <c r="F208" s="179">
        <f>COUNTIF(F$6:F$194,1.4)</f>
        <v>39</v>
      </c>
      <c r="G208" s="183">
        <f>COUNTIF(G$6:G$194,161%)</f>
        <v>0</v>
      </c>
      <c r="H208" s="179">
        <f>COUNTIF(H$6:H$194,1.4)</f>
        <v>39</v>
      </c>
      <c r="I208" s="183">
        <f>COUNTIF(I$6:I$194,161%)</f>
        <v>0</v>
      </c>
      <c r="J208" s="179">
        <f>COUNTIF(J$6:J$194,1.4)</f>
        <v>40</v>
      </c>
      <c r="K208" s="183">
        <f>COUNTIF(K$6:K$194,161%)</f>
        <v>0</v>
      </c>
      <c r="L208" s="179">
        <f>COUNTIF(L$6:L$194,1.4)</f>
        <v>40</v>
      </c>
      <c r="M208" s="183">
        <f>COUNTIF(M$6:M$194,161%)</f>
        <v>0</v>
      </c>
      <c r="N208" s="179">
        <f>COUNTIF(N$6:N$194,1.4)</f>
        <v>41</v>
      </c>
      <c r="O208" s="183">
        <f>COUNTIF(O$6:O$194,161%)</f>
        <v>0</v>
      </c>
      <c r="P208" s="179">
        <f>COUNTIF(P$6:P$194,1.4)</f>
        <v>40</v>
      </c>
      <c r="Q208" s="183">
        <f>COUNTIF(Q$6:Q$194,161%)</f>
        <v>0</v>
      </c>
      <c r="R208" s="179">
        <f>COUNTIF(R$6:R$194,1.4)</f>
        <v>37</v>
      </c>
      <c r="S208" s="183">
        <f>COUNTIF(S$6:S$194,161%)</f>
        <v>0</v>
      </c>
      <c r="T208" s="179">
        <f>COUNTIF(T$6:T$194,1.4)</f>
        <v>37</v>
      </c>
      <c r="U208" s="183">
        <f>COUNTIF(U$6:U$194,161%)</f>
        <v>0</v>
      </c>
      <c r="V208" s="179">
        <f>COUNTIF(V$6:V$194,1.4)</f>
        <v>38</v>
      </c>
      <c r="W208" s="183">
        <f>COUNTIF(W$6:W$194,161%)</f>
        <v>0</v>
      </c>
      <c r="X208" s="179">
        <f>COUNTIF(X$6:X$194,1.4)</f>
        <v>36</v>
      </c>
      <c r="Y208" s="183">
        <f>COUNTIF(Y$6:Y$194,161%)</f>
        <v>0</v>
      </c>
      <c r="Z208" s="179">
        <f>COUNTIF(Z$6:Z$194,1.4)</f>
        <v>28</v>
      </c>
      <c r="AA208" s="183">
        <f>COUNTIF(AA$6:AA$194,161%)</f>
        <v>0</v>
      </c>
      <c r="AB208" s="179">
        <f>COUNTIF(AB$6:AB$194,1.4)</f>
        <v>24</v>
      </c>
      <c r="AC208" s="183">
        <f>COUNTIF(AC$6:AC$194,161%)</f>
        <v>0</v>
      </c>
      <c r="AD208" s="179">
        <f>COUNTIF(AD$6:AD$194,1.4)</f>
        <v>26</v>
      </c>
      <c r="AE208" s="183">
        <f>COUNTIF(AE$6:AE$194,161%)</f>
        <v>0</v>
      </c>
      <c r="AF208" s="179">
        <f>COUNTIF(AF$6:AF$194,1.4)</f>
        <v>21</v>
      </c>
      <c r="AG208" s="183">
        <f>COUNTIF(AG$6:AG$194,161%)</f>
        <v>0</v>
      </c>
      <c r="AH208" s="179">
        <f>COUNTIF(AH$6:AH$194,1.4)</f>
        <v>21</v>
      </c>
      <c r="AI208" s="183">
        <f>COUNTIF(AI$6:AI$194,161%)</f>
        <v>0</v>
      </c>
      <c r="AJ208" s="179">
        <f>COUNTIF(AJ$6:AJ$194,1.4)</f>
        <v>18</v>
      </c>
      <c r="AK208" s="183">
        <f>COUNTIF(AK$6:AK$194,161%)</f>
        <v>0</v>
      </c>
      <c r="AL208" s="179">
        <f>COUNTIF(AL$6:AL$194,1.4)</f>
        <v>18</v>
      </c>
      <c r="AM208" s="183">
        <f>COUNTIF(AM$6:AM$194,161%)</f>
        <v>0</v>
      </c>
      <c r="AN208" s="179">
        <f>COUNTIF(AN$6:AN$194,1.4)</f>
        <v>13</v>
      </c>
      <c r="AO208" s="183">
        <f>COUNTIF(AO$6:AO$194,161%)</f>
        <v>0</v>
      </c>
      <c r="AP208" s="179">
        <f>COUNTIF(AP$6:AP$194,1.4)</f>
        <v>13</v>
      </c>
      <c r="AQ208" s="183">
        <f>COUNTIF(AQ$6:AQ$194,161%)</f>
        <v>0</v>
      </c>
      <c r="AR208" s="179">
        <f>COUNTIF(AR$6:AR$194,1.4)</f>
        <v>10</v>
      </c>
      <c r="AS208" s="183">
        <f>COUNTIF(AS$6:AS$194,161%)</f>
        <v>0</v>
      </c>
      <c r="AT208" s="179">
        <f>COUNTIF(AT$6:AT$194,1.4)</f>
        <v>9</v>
      </c>
      <c r="AU208" s="183">
        <f>COUNTIF(AU$6:AU$194,161%)</f>
        <v>0</v>
      </c>
      <c r="AV208" s="179">
        <f>COUNTIF(AV$6:AV$194,1.4)</f>
        <v>10</v>
      </c>
      <c r="AW208" s="183">
        <f>COUNTIF(AW$6:AW$194,161%)</f>
        <v>0</v>
      </c>
      <c r="AX208" s="179">
        <f>COUNTIF(AX$6:AX$194,1.4)</f>
        <v>11</v>
      </c>
      <c r="AY208" s="183">
        <f>COUNTIF(AY$6:AY$194,161%)</f>
        <v>0</v>
      </c>
      <c r="AZ208" s="179">
        <f>COUNTIF(AZ$6:AZ$194,1.4)</f>
        <v>10</v>
      </c>
      <c r="BA208" s="183">
        <f>COUNTIF(BA$6:BA$194,161%)</f>
        <v>0</v>
      </c>
      <c r="BB208" s="179">
        <f>COUNTIF(BB$6:BB$194,1.4)</f>
        <v>9</v>
      </c>
      <c r="BC208" s="183">
        <f>COUNTIF(BC$6:BC$194,161%)</f>
        <v>0</v>
      </c>
      <c r="BD208" s="179">
        <f>COUNTIF(BD$6:BD$194,1.4)</f>
        <v>9</v>
      </c>
      <c r="BE208" s="183">
        <f>COUNTIF(BE$6:BE$194,161%)</f>
        <v>0</v>
      </c>
      <c r="BF208" s="179">
        <f>COUNTIF(BF$6:BF$194,1.4)</f>
        <v>9</v>
      </c>
      <c r="BG208" s="183">
        <f>COUNTIF(BG$6:BG$194,161%)</f>
        <v>0</v>
      </c>
      <c r="BH208" s="179">
        <f>COUNTIF(BH$6:BH$194,1.4)</f>
        <v>9</v>
      </c>
      <c r="BI208" s="183">
        <f>COUNTIF(BI$6:BI$194,161%)</f>
        <v>0</v>
      </c>
      <c r="BJ208" s="179">
        <f>COUNTIF(BJ$6:BJ$194,1.4)</f>
        <v>9</v>
      </c>
      <c r="BK208" s="183">
        <f>COUNTIF(BK$6:BK$194,161%)</f>
        <v>0</v>
      </c>
      <c r="BL208" s="179">
        <f>COUNTIF(BL$6:BL$194,1.4)</f>
        <v>8</v>
      </c>
      <c r="BM208" s="183">
        <f>COUNTIF(BM$6:BM$194,161%)</f>
        <v>0</v>
      </c>
      <c r="BN208" s="182"/>
      <c r="BO208" s="179">
        <f>COUNTIF(BO$6:BO$194,1.4)</f>
        <v>8</v>
      </c>
      <c r="BP208" s="183">
        <f>COUNTIF(BP$6:BP$194,161%)</f>
        <v>0</v>
      </c>
      <c r="BQ208" s="182"/>
      <c r="BR208" s="179">
        <f>COUNTIF(BR$6:BR$194,1.4)</f>
        <v>7</v>
      </c>
      <c r="BS208" s="183">
        <f>COUNTIF(BS$6:BS$194,161%)</f>
        <v>3</v>
      </c>
      <c r="BT208" s="182"/>
      <c r="BU208" s="95"/>
    </row>
    <row r="209" spans="2:74" s="84" customFormat="1" x14ac:dyDescent="0.25">
      <c r="B209" s="179" t="s">
        <v>199</v>
      </c>
      <c r="C209" s="183" t="s">
        <v>327</v>
      </c>
      <c r="D209" s="179">
        <f>COUNTIF(D$6:D$194,1.45)</f>
        <v>0</v>
      </c>
      <c r="E209" s="183">
        <f>COUNTIF(E$6:E$194,160%)</f>
        <v>0</v>
      </c>
      <c r="F209" s="179">
        <f>COUNTIF(F$6:F$194,1.45)</f>
        <v>0</v>
      </c>
      <c r="G209" s="183">
        <f>COUNTIF(G$6:G$194,160%)</f>
        <v>0</v>
      </c>
      <c r="H209" s="179">
        <f>COUNTIF(H$6:H$194,1.45)</f>
        <v>0</v>
      </c>
      <c r="I209" s="183">
        <f>COUNTIF(I$6:I$194,160%)</f>
        <v>0</v>
      </c>
      <c r="J209" s="179">
        <f>COUNTIF(J$6:J$194,1.45)</f>
        <v>0</v>
      </c>
      <c r="K209" s="183">
        <f>COUNTIF(K$6:K$194,160%)</f>
        <v>0</v>
      </c>
      <c r="L209" s="179">
        <f>COUNTIF(L$6:L$194,1.45)</f>
        <v>0</v>
      </c>
      <c r="M209" s="183">
        <f>COUNTIF(M$6:M$194,160%)</f>
        <v>0</v>
      </c>
      <c r="N209" s="179">
        <f>COUNTIF(N$6:N$194,1.45)</f>
        <v>0</v>
      </c>
      <c r="O209" s="183">
        <f>COUNTIF(O$6:O$194,160%)</f>
        <v>0</v>
      </c>
      <c r="P209" s="179">
        <f>COUNTIF(P$6:P$194,1.45)</f>
        <v>0</v>
      </c>
      <c r="Q209" s="183">
        <f>COUNTIF(Q$6:Q$194,160%)</f>
        <v>0</v>
      </c>
      <c r="R209" s="179">
        <f>COUNTIF(R$6:R$194,1.45)</f>
        <v>0</v>
      </c>
      <c r="S209" s="183">
        <f>COUNTIF(S$6:S$194,160%)</f>
        <v>4</v>
      </c>
      <c r="T209" s="179">
        <f>COUNTIF(T$6:T$194,1.45)</f>
        <v>0</v>
      </c>
      <c r="U209" s="183">
        <f>COUNTIF(U$6:U$194,160%)</f>
        <v>4</v>
      </c>
      <c r="V209" s="179">
        <f>COUNTIF(V$6:V$194,1.45)</f>
        <v>0</v>
      </c>
      <c r="W209" s="183">
        <f>COUNTIF(W$6:W$194,160%)</f>
        <v>6</v>
      </c>
      <c r="X209" s="179">
        <f>COUNTIF(X$6:X$194,1.45)</f>
        <v>0</v>
      </c>
      <c r="Y209" s="183">
        <f>COUNTIF(Y$6:Y$194,160%)</f>
        <v>7</v>
      </c>
      <c r="Z209" s="179">
        <f>COUNTIF(Z$6:Z$194,1.45)</f>
        <v>0</v>
      </c>
      <c r="AA209" s="183">
        <f>COUNTIF(AA$6:AA$194,160%)</f>
        <v>9</v>
      </c>
      <c r="AB209" s="179">
        <f>COUNTIF(AB$6:AB$194,1.45)</f>
        <v>0</v>
      </c>
      <c r="AC209" s="183">
        <f>COUNTIF(AC$6:AC$194,160%)</f>
        <v>10</v>
      </c>
      <c r="AD209" s="179">
        <f>COUNTIF(AD$6:AD$194,1.45)</f>
        <v>0</v>
      </c>
      <c r="AE209" s="183">
        <f>COUNTIF(AE$6:AE$194,160%)</f>
        <v>13</v>
      </c>
      <c r="AF209" s="179">
        <f>COUNTIF(AF$6:AF$194,1.45)</f>
        <v>0</v>
      </c>
      <c r="AG209" s="183">
        <f>COUNTIF(AG$6:AG$194,160%)</f>
        <v>19</v>
      </c>
      <c r="AH209" s="179">
        <f>COUNTIF(AH$6:AH$194,1.45)</f>
        <v>0</v>
      </c>
      <c r="AI209" s="183">
        <f>COUNTIF(AI$6:AI$194,160%)</f>
        <v>17</v>
      </c>
      <c r="AJ209" s="179">
        <f>COUNTIF(AJ$6:AJ$194,1.45)</f>
        <v>0</v>
      </c>
      <c r="AK209" s="183">
        <f>COUNTIF(AK$6:AK$194,160%)</f>
        <v>22</v>
      </c>
      <c r="AL209" s="179">
        <f>COUNTIF(AL$6:AL$194,1.45)</f>
        <v>0</v>
      </c>
      <c r="AM209" s="183">
        <f>COUNTIF(AM$6:AM$194,160%)</f>
        <v>24</v>
      </c>
      <c r="AN209" s="179">
        <f>COUNTIF(AN$6:AN$194,1.45)</f>
        <v>0</v>
      </c>
      <c r="AO209" s="183">
        <f>COUNTIF(AO$6:AO$194,160%)</f>
        <v>24</v>
      </c>
      <c r="AP209" s="179">
        <f>COUNTIF(AP$6:AP$194,1.45)</f>
        <v>0</v>
      </c>
      <c r="AQ209" s="183">
        <f>COUNTIF(AQ$6:AQ$194,160%)</f>
        <v>27</v>
      </c>
      <c r="AR209" s="179">
        <f>COUNTIF(AR$6:AR$194,1.45)</f>
        <v>0</v>
      </c>
      <c r="AS209" s="183">
        <f>COUNTIF(AS$6:AS$194,160%)</f>
        <v>24</v>
      </c>
      <c r="AT209" s="179">
        <f>COUNTIF(AT$6:AT$194,1.45)</f>
        <v>0</v>
      </c>
      <c r="AU209" s="183">
        <f>COUNTIF(AU$6:AU$194,160%)</f>
        <v>21</v>
      </c>
      <c r="AV209" s="179">
        <f>COUNTIF(AV$6:AV$194,1.45)</f>
        <v>0</v>
      </c>
      <c r="AW209" s="183">
        <f>COUNTIF(AW$6:AW$194,160%)</f>
        <v>21</v>
      </c>
      <c r="AX209" s="179">
        <f>COUNTIF(AX$6:AX$194,1.45)</f>
        <v>0</v>
      </c>
      <c r="AY209" s="183">
        <f>COUNTIF(AY$6:AY$194,160%)</f>
        <v>20</v>
      </c>
      <c r="AZ209" s="179">
        <f>COUNTIF(AZ$6:AZ$194,1.45)</f>
        <v>0</v>
      </c>
      <c r="BA209" s="183">
        <f>COUNTIF(BA$6:BA$194,160%)</f>
        <v>17</v>
      </c>
      <c r="BB209" s="179">
        <f>COUNTIF(BB$6:BB$194,1.45)</f>
        <v>0</v>
      </c>
      <c r="BC209" s="183">
        <f>COUNTIF(BC$6:BC$194,160%)</f>
        <v>17</v>
      </c>
      <c r="BD209" s="179">
        <f>COUNTIF(BD$6:BD$194,1.45)</f>
        <v>0</v>
      </c>
      <c r="BE209" s="183">
        <f>COUNTIF(BE$6:BE$194,160%)</f>
        <v>18</v>
      </c>
      <c r="BF209" s="179">
        <f>COUNTIF(BF$6:BF$194,1.45)</f>
        <v>0</v>
      </c>
      <c r="BG209" s="183">
        <f>COUNTIF(BG$6:BG$194,160%)</f>
        <v>18</v>
      </c>
      <c r="BH209" s="179">
        <f>COUNTIF(BH$6:BH$194,1.45)</f>
        <v>0</v>
      </c>
      <c r="BI209" s="183">
        <f>COUNTIF(BI$6:BI$194,160%)</f>
        <v>17</v>
      </c>
      <c r="BJ209" s="179">
        <f>COUNTIF(BJ$6:BJ$194,1.45)</f>
        <v>0</v>
      </c>
      <c r="BK209" s="183">
        <f>COUNTIF(BK$6:BK$194,160%)</f>
        <v>18</v>
      </c>
      <c r="BL209" s="179">
        <f>COUNTIF(BL$6:BL$194,1.45)</f>
        <v>1</v>
      </c>
      <c r="BM209" s="183">
        <f>COUNTIF(BM$6:BM$194,160%)</f>
        <v>5</v>
      </c>
      <c r="BN209" s="182"/>
      <c r="BO209" s="179">
        <f>COUNTIF(BO$6:BO$194,1.45)</f>
        <v>1</v>
      </c>
      <c r="BP209" s="183">
        <f>COUNTIF(BP$6:BP$194,160%)</f>
        <v>5</v>
      </c>
      <c r="BQ209" s="182"/>
      <c r="BR209" s="179">
        <f>COUNTIF(BR$6:BR$194,1.45)</f>
        <v>1</v>
      </c>
      <c r="BS209" s="183">
        <f>COUNTIF(BS$6:BS$194,160%)</f>
        <v>4</v>
      </c>
      <c r="BT209" s="182"/>
      <c r="BU209" s="95"/>
    </row>
    <row r="210" spans="2:74" s="84" customFormat="1" x14ac:dyDescent="0.25">
      <c r="B210" s="179" t="s">
        <v>200</v>
      </c>
      <c r="C210" s="183" t="s">
        <v>328</v>
      </c>
      <c r="D210" s="179">
        <f>COUNTIF(D$6:D$194,1.5)</f>
        <v>16</v>
      </c>
      <c r="E210" s="183">
        <f>COUNTIF(E$6:E$194,158%)</f>
        <v>0</v>
      </c>
      <c r="F210" s="179">
        <f>COUNTIF(F$6:F$194,1.5)</f>
        <v>16</v>
      </c>
      <c r="G210" s="183">
        <f>COUNTIF(G$6:G$194,158%)</f>
        <v>0</v>
      </c>
      <c r="H210" s="179">
        <f>COUNTIF(H$6:H$194,1.5)</f>
        <v>15</v>
      </c>
      <c r="I210" s="183">
        <f>COUNTIF(I$6:I$194,158%)</f>
        <v>0</v>
      </c>
      <c r="J210" s="179">
        <f>COUNTIF(J$6:J$194,1.5)</f>
        <v>14</v>
      </c>
      <c r="K210" s="183">
        <f>COUNTIF(K$6:K$194,158%)</f>
        <v>0</v>
      </c>
      <c r="L210" s="179">
        <f>COUNTIF(L$6:L$194,1.5)</f>
        <v>13</v>
      </c>
      <c r="M210" s="183">
        <f>COUNTIF(M$6:M$194,158%)</f>
        <v>0</v>
      </c>
      <c r="N210" s="179">
        <f>COUNTIF(N$6:N$194,1.5)</f>
        <v>12</v>
      </c>
      <c r="O210" s="183">
        <f>COUNTIF(O$6:O$194,158%)</f>
        <v>0</v>
      </c>
      <c r="P210" s="179">
        <f>COUNTIF(P$6:P$194,1.5)</f>
        <v>13</v>
      </c>
      <c r="Q210" s="183">
        <f>COUNTIF(Q$6:Q$194,158%)</f>
        <v>0</v>
      </c>
      <c r="R210" s="179">
        <f>COUNTIF(R$6:R$194,1.5)</f>
        <v>14</v>
      </c>
      <c r="S210" s="183">
        <f>COUNTIF(S$6:S$194,158%)</f>
        <v>0</v>
      </c>
      <c r="T210" s="179">
        <f>COUNTIF(T$6:T$194,1.5)</f>
        <v>15</v>
      </c>
      <c r="U210" s="183">
        <f>COUNTIF(U$6:U$194,158%)</f>
        <v>0</v>
      </c>
      <c r="V210" s="179">
        <f>COUNTIF(V$6:V$194,1.5)</f>
        <v>14</v>
      </c>
      <c r="W210" s="183">
        <f>COUNTIF(W$6:W$194,158%)</f>
        <v>0</v>
      </c>
      <c r="X210" s="179">
        <f>COUNTIF(X$6:X$194,1.5)</f>
        <v>11</v>
      </c>
      <c r="Y210" s="183">
        <f>COUNTIF(Y$6:Y$194,158%)</f>
        <v>0</v>
      </c>
      <c r="Z210" s="179">
        <f>COUNTIF(Z$6:Z$194,1.5)</f>
        <v>11</v>
      </c>
      <c r="AA210" s="183">
        <f>COUNTIF(AA$6:AA$194,158%)</f>
        <v>0</v>
      </c>
      <c r="AB210" s="179">
        <f>COUNTIF(AB$6:AB$194,1.5)</f>
        <v>10</v>
      </c>
      <c r="AC210" s="183">
        <f>COUNTIF(AC$6:AC$194,158%)</f>
        <v>0</v>
      </c>
      <c r="AD210" s="179">
        <f>COUNTIF(AD$6:AD$194,1.5)</f>
        <v>5</v>
      </c>
      <c r="AE210" s="183">
        <f>COUNTIF(AE$6:AE$194,158%)</f>
        <v>0</v>
      </c>
      <c r="AF210" s="179">
        <f>COUNTIF(AF$6:AF$194,1.5)</f>
        <v>5</v>
      </c>
      <c r="AG210" s="183">
        <f>COUNTIF(AG$6:AG$194,158%)</f>
        <v>0</v>
      </c>
      <c r="AH210" s="179">
        <f>COUNTIF(AH$6:AH$194,1.5)</f>
        <v>5</v>
      </c>
      <c r="AI210" s="183">
        <f>COUNTIF(AI$6:AI$194,158%)</f>
        <v>0</v>
      </c>
      <c r="AJ210" s="179">
        <f>COUNTIF(AJ$6:AJ$194,1.5)</f>
        <v>4</v>
      </c>
      <c r="AK210" s="183">
        <f>COUNTIF(AK$6:AK$194,158%)</f>
        <v>0</v>
      </c>
      <c r="AL210" s="179">
        <f>COUNTIF(AL$6:AL$194,1.5)</f>
        <v>2</v>
      </c>
      <c r="AM210" s="183">
        <f>COUNTIF(AM$6:AM$194,158%)</f>
        <v>0</v>
      </c>
      <c r="AN210" s="179">
        <f>COUNTIF(AN$6:AN$194,1.5)</f>
        <v>2</v>
      </c>
      <c r="AO210" s="183">
        <f>COUNTIF(AO$6:AO$194,158%)</f>
        <v>0</v>
      </c>
      <c r="AP210" s="179">
        <f>COUNTIF(AP$6:AP$194,1.5)</f>
        <v>1</v>
      </c>
      <c r="AQ210" s="183">
        <f>COUNTIF(AQ$6:AQ$194,158%)</f>
        <v>0</v>
      </c>
      <c r="AR210" s="179">
        <f>COUNTIF(AR$6:AR$194,1.5)</f>
        <v>1</v>
      </c>
      <c r="AS210" s="183">
        <f>COUNTIF(AS$6:AS$194,158%)</f>
        <v>0</v>
      </c>
      <c r="AT210" s="179">
        <f>COUNTIF(AT$6:AT$194,1.5)</f>
        <v>1</v>
      </c>
      <c r="AU210" s="183">
        <f>COUNTIF(AU$6:AU$194,158%)</f>
        <v>0</v>
      </c>
      <c r="AV210" s="179">
        <f>COUNTIF(AV$6:AV$194,1.5)</f>
        <v>1</v>
      </c>
      <c r="AW210" s="183">
        <f>COUNTIF(AW$6:AW$194,158%)</f>
        <v>0</v>
      </c>
      <c r="AX210" s="179">
        <f>COUNTIF(AX$6:AX$194,1.5)</f>
        <v>1</v>
      </c>
      <c r="AY210" s="183">
        <f>COUNTIF(AY$6:AY$194,158%)</f>
        <v>0</v>
      </c>
      <c r="AZ210" s="179">
        <f>COUNTIF(AZ$6:AZ$194,1.5)</f>
        <v>1</v>
      </c>
      <c r="BA210" s="183">
        <f>COUNTIF(BA$6:BA$194,158%)</f>
        <v>0</v>
      </c>
      <c r="BB210" s="179">
        <f>COUNTIF(BB$6:BB$194,1.5)</f>
        <v>1</v>
      </c>
      <c r="BC210" s="183">
        <f>COUNTIF(BC$6:BC$194,158%)</f>
        <v>0</v>
      </c>
      <c r="BD210" s="179">
        <f>COUNTIF(BD$6:BD$194,1.5)</f>
        <v>1</v>
      </c>
      <c r="BE210" s="183">
        <f>COUNTIF(BE$6:BE$194,158%)</f>
        <v>0</v>
      </c>
      <c r="BF210" s="179">
        <f>COUNTIF(BF$6:BF$194,1.5)</f>
        <v>1</v>
      </c>
      <c r="BG210" s="183">
        <f>COUNTIF(BG$6:BG$194,158%)</f>
        <v>0</v>
      </c>
      <c r="BH210" s="179">
        <f>COUNTIF(BH$6:BH$194,1.5)</f>
        <v>1</v>
      </c>
      <c r="BI210" s="183">
        <f>COUNTIF(BI$6:BI$194,158%)</f>
        <v>0</v>
      </c>
      <c r="BJ210" s="179">
        <f>COUNTIF(BJ$6:BJ$194,1.5)</f>
        <v>1</v>
      </c>
      <c r="BK210" s="183">
        <f>COUNTIF(BK$6:BK$194,158%)</f>
        <v>0</v>
      </c>
      <c r="BL210" s="179">
        <f>COUNTIF(BL$6:BL$194,1.5)</f>
        <v>0</v>
      </c>
      <c r="BM210" s="183">
        <f>COUNTIF(BM$6:BM$194,158%)</f>
        <v>6</v>
      </c>
      <c r="BN210" s="182"/>
      <c r="BO210" s="179">
        <f>COUNTIF(BO$6:BO$194,1.5)</f>
        <v>0</v>
      </c>
      <c r="BP210" s="183">
        <f>COUNTIF(BP$6:BP$194,158%)</f>
        <v>5</v>
      </c>
      <c r="BQ210" s="182"/>
      <c r="BR210" s="179">
        <f>COUNTIF(BR$6:BR$194,1.5)</f>
        <v>0</v>
      </c>
      <c r="BS210" s="183">
        <f>COUNTIF(BS$6:BS$194,158%)</f>
        <v>5</v>
      </c>
      <c r="BT210" s="182"/>
      <c r="BU210" s="95"/>
    </row>
    <row r="211" spans="2:74" s="84" customFormat="1" x14ac:dyDescent="0.25">
      <c r="B211" s="276" t="s">
        <v>316</v>
      </c>
      <c r="C211" s="183" t="s">
        <v>329</v>
      </c>
      <c r="D211" s="179"/>
      <c r="E211" s="183">
        <f>COUNTIF(E$6:E$194,156%)</f>
        <v>0</v>
      </c>
      <c r="F211" s="179"/>
      <c r="G211" s="183">
        <f>COUNTIF(G$6:G$194,156%)</f>
        <v>0</v>
      </c>
      <c r="H211" s="179"/>
      <c r="I211" s="183">
        <f>COUNTIF(I$6:I$194,156%)</f>
        <v>0</v>
      </c>
      <c r="J211" s="179"/>
      <c r="K211" s="183">
        <f>COUNTIF(K$6:K$194,156%)</f>
        <v>0</v>
      </c>
      <c r="L211" s="179"/>
      <c r="M211" s="183">
        <f>COUNTIF(M$6:M$194,156%)</f>
        <v>0</v>
      </c>
      <c r="N211" s="179"/>
      <c r="O211" s="183">
        <f>COUNTIF(O$6:O$194,156%)</f>
        <v>0</v>
      </c>
      <c r="P211" s="179"/>
      <c r="Q211" s="183">
        <f>COUNTIF(Q$6:Q$194,156%)</f>
        <v>0</v>
      </c>
      <c r="R211" s="179"/>
      <c r="S211" s="183">
        <f>COUNTIF(S$6:S$194,156%)</f>
        <v>0</v>
      </c>
      <c r="T211" s="179"/>
      <c r="U211" s="183">
        <f>COUNTIF(U$6:U$194,156%)</f>
        <v>0</v>
      </c>
      <c r="V211" s="179"/>
      <c r="W211" s="183">
        <f>COUNTIF(W$6:W$194,156%)</f>
        <v>0</v>
      </c>
      <c r="X211" s="179"/>
      <c r="Y211" s="183">
        <f>COUNTIF(Y$6:Y$194,156%)</f>
        <v>0</v>
      </c>
      <c r="Z211" s="179"/>
      <c r="AA211" s="183">
        <f>COUNTIF(AA$6:AA$194,156%)</f>
        <v>0</v>
      </c>
      <c r="AB211" s="179"/>
      <c r="AC211" s="183">
        <f>COUNTIF(AC$6:AC$194,156%)</f>
        <v>0</v>
      </c>
      <c r="AD211" s="179"/>
      <c r="AE211" s="183">
        <f>COUNTIF(AE$6:AE$194,156%)</f>
        <v>0</v>
      </c>
      <c r="AF211" s="179"/>
      <c r="AG211" s="183">
        <f>COUNTIF(AG$6:AG$194,156%)</f>
        <v>0</v>
      </c>
      <c r="AH211" s="179"/>
      <c r="AI211" s="183">
        <f>COUNTIF(AI$6:AI$194,156%)</f>
        <v>0</v>
      </c>
      <c r="AJ211" s="179"/>
      <c r="AK211" s="183">
        <f>COUNTIF(AK$6:AK$194,156%)</f>
        <v>0</v>
      </c>
      <c r="AL211" s="179"/>
      <c r="AM211" s="183">
        <f>COUNTIF(AM$6:AM$194,156%)</f>
        <v>0</v>
      </c>
      <c r="AN211" s="179"/>
      <c r="AO211" s="183">
        <f>COUNTIF(AO$6:AO$194,156%)</f>
        <v>0</v>
      </c>
      <c r="AP211" s="179"/>
      <c r="AQ211" s="183">
        <f>COUNTIF(AQ$6:AQ$194,156%)</f>
        <v>0</v>
      </c>
      <c r="AR211" s="179"/>
      <c r="AS211" s="183">
        <f>COUNTIF(AS$6:AS$194,156%)</f>
        <v>0</v>
      </c>
      <c r="AT211" s="179"/>
      <c r="AU211" s="183">
        <f>COUNTIF(AU$6:AU$194,156%)</f>
        <v>0</v>
      </c>
      <c r="AV211" s="179"/>
      <c r="AW211" s="183">
        <f>COUNTIF(AW$6:AW$194,156%)</f>
        <v>0</v>
      </c>
      <c r="AX211" s="179"/>
      <c r="AY211" s="183">
        <f>COUNTIF(AY$6:AY$194,156%)</f>
        <v>0</v>
      </c>
      <c r="AZ211" s="179"/>
      <c r="BA211" s="183">
        <f>COUNTIF(BA$6:BA$194,156%)</f>
        <v>0</v>
      </c>
      <c r="BB211" s="179"/>
      <c r="BC211" s="183">
        <f>COUNTIF(BC$6:BC$194,156%)</f>
        <v>0</v>
      </c>
      <c r="BD211" s="179"/>
      <c r="BE211" s="183">
        <f>COUNTIF(BE$6:BE$194,156%)</f>
        <v>0</v>
      </c>
      <c r="BF211" s="179"/>
      <c r="BG211" s="183">
        <f>COUNTIF(BG$6:BG$194,156%)</f>
        <v>0</v>
      </c>
      <c r="BH211" s="179"/>
      <c r="BI211" s="183">
        <f>COUNTIF(BI$6:BI$194,156%)</f>
        <v>0</v>
      </c>
      <c r="BJ211" s="179"/>
      <c r="BK211" s="183">
        <f>COUNTIF(BK$6:BK$194,156%)</f>
        <v>0</v>
      </c>
      <c r="BL211" s="179"/>
      <c r="BM211" s="183">
        <f>COUNTIF(BM$6:BM$194,156%)</f>
        <v>0</v>
      </c>
      <c r="BN211" s="182"/>
      <c r="BO211" s="276" t="s">
        <v>316</v>
      </c>
      <c r="BP211" s="183">
        <f>COUNTIF(BP$6:BP$194,156%)</f>
        <v>0</v>
      </c>
      <c r="BQ211" s="182"/>
      <c r="BR211" s="276" t="s">
        <v>316</v>
      </c>
      <c r="BS211" s="183">
        <f>COUNTIF(BS$6:BS$194,156%)</f>
        <v>8</v>
      </c>
      <c r="BT211" s="182"/>
      <c r="BU211" s="95"/>
    </row>
    <row r="212" spans="2:74" s="84" customFormat="1" x14ac:dyDescent="0.25">
      <c r="B212" s="276" t="s">
        <v>316</v>
      </c>
      <c r="C212" s="183" t="s">
        <v>330</v>
      </c>
      <c r="D212" s="179"/>
      <c r="E212" s="183">
        <f>COUNTIF(E$6:E$194,155%)</f>
        <v>0</v>
      </c>
      <c r="F212" s="179"/>
      <c r="G212" s="183">
        <f>COUNTIF(G$6:G$194,155%)</f>
        <v>0</v>
      </c>
      <c r="H212" s="179"/>
      <c r="I212" s="183">
        <f>COUNTIF(I$6:I$194,155%)</f>
        <v>0</v>
      </c>
      <c r="J212" s="179"/>
      <c r="K212" s="183">
        <f>COUNTIF(K$6:K$194,155%)</f>
        <v>0</v>
      </c>
      <c r="L212" s="179"/>
      <c r="M212" s="183">
        <f>COUNTIF(M$6:M$194,155%)</f>
        <v>0</v>
      </c>
      <c r="N212" s="179"/>
      <c r="O212" s="183">
        <f>COUNTIF(O$6:O$194,155%)</f>
        <v>0</v>
      </c>
      <c r="P212" s="179"/>
      <c r="Q212" s="183">
        <f>COUNTIF(Q$6:Q$194,155%)</f>
        <v>0</v>
      </c>
      <c r="R212" s="179"/>
      <c r="S212" s="183">
        <f>COUNTIF(S$6:S$194,155%)</f>
        <v>4</v>
      </c>
      <c r="T212" s="179"/>
      <c r="U212" s="183">
        <f>COUNTIF(U$6:U$194,155%)</f>
        <v>4</v>
      </c>
      <c r="V212" s="179"/>
      <c r="W212" s="183">
        <f>COUNTIF(W$6:W$194,155%)</f>
        <v>3</v>
      </c>
      <c r="X212" s="179"/>
      <c r="Y212" s="183">
        <f>COUNTIF(Y$6:Y$194,155%)</f>
        <v>3</v>
      </c>
      <c r="Z212" s="179"/>
      <c r="AA212" s="183">
        <f>COUNTIF(AA$6:AA$194,155%)</f>
        <v>2</v>
      </c>
      <c r="AB212" s="179"/>
      <c r="AC212" s="183">
        <f>COUNTIF(AC$6:AC$194,155%)</f>
        <v>2</v>
      </c>
      <c r="AD212" s="179"/>
      <c r="AE212" s="183">
        <f>COUNTIF(AE$6:AE$194,155%)</f>
        <v>3</v>
      </c>
      <c r="AF212" s="179"/>
      <c r="AG212" s="183">
        <f>COUNTIF(AG$6:AG$194,155%)</f>
        <v>5</v>
      </c>
      <c r="AH212" s="179"/>
      <c r="AI212" s="183">
        <f>COUNTIF(AI$6:AI$194,155%)</f>
        <v>5</v>
      </c>
      <c r="AJ212" s="179"/>
      <c r="AK212" s="183">
        <f>COUNTIF(AK$6:AK$194,155%)</f>
        <v>6</v>
      </c>
      <c r="AL212" s="179"/>
      <c r="AM212" s="183">
        <f>COUNTIF(AM$6:AM$194,155%)</f>
        <v>7</v>
      </c>
      <c r="AN212" s="179"/>
      <c r="AO212" s="183">
        <f>COUNTIF(AO$6:AO$194,155%)</f>
        <v>6</v>
      </c>
      <c r="AP212" s="179"/>
      <c r="AQ212" s="183">
        <f>COUNTIF(AQ$6:AQ$194,155%)</f>
        <v>4</v>
      </c>
      <c r="AR212" s="179"/>
      <c r="AS212" s="183">
        <f>COUNTIF(AS$6:AS$194,155%)</f>
        <v>4</v>
      </c>
      <c r="AT212" s="179"/>
      <c r="AU212" s="183">
        <f>COUNTIF(AU$6:AU$194,155%)</f>
        <v>4</v>
      </c>
      <c r="AV212" s="179"/>
      <c r="AW212" s="183">
        <f>COUNTIF(AW$6:AW$194,155%)</f>
        <v>5</v>
      </c>
      <c r="AX212" s="179"/>
      <c r="AY212" s="183">
        <f>COUNTIF(AY$6:AY$194,155%)</f>
        <v>5</v>
      </c>
      <c r="AZ212" s="179"/>
      <c r="BA212" s="183">
        <f>COUNTIF(BA$6:BA$194,155%)</f>
        <v>5</v>
      </c>
      <c r="BB212" s="179"/>
      <c r="BC212" s="183">
        <f>COUNTIF(BC$6:BC$194,155%)</f>
        <v>6</v>
      </c>
      <c r="BD212" s="179"/>
      <c r="BE212" s="183">
        <f>COUNTIF(BE$6:BE$194,155%)</f>
        <v>7</v>
      </c>
      <c r="BF212" s="179"/>
      <c r="BG212" s="183">
        <f>COUNTIF(BG$6:BG$194,155%)</f>
        <v>7</v>
      </c>
      <c r="BH212" s="179"/>
      <c r="BI212" s="183">
        <f>COUNTIF(BI$6:BI$194,155%)</f>
        <v>7</v>
      </c>
      <c r="BJ212" s="179"/>
      <c r="BK212" s="183">
        <f>COUNTIF(BK$6:BK$194,155%)</f>
        <v>6</v>
      </c>
      <c r="BL212" s="179"/>
      <c r="BM212" s="183">
        <f>COUNTIF(BM$6:BM$194,155%)</f>
        <v>5</v>
      </c>
      <c r="BN212" s="182"/>
      <c r="BO212" s="276" t="s">
        <v>316</v>
      </c>
      <c r="BP212" s="183">
        <f>COUNTIF(BP$6:BP$194,155%)</f>
        <v>5</v>
      </c>
      <c r="BQ212" s="182"/>
      <c r="BR212" s="276" t="s">
        <v>316</v>
      </c>
      <c r="BS212" s="183">
        <f>COUNTIF(BS$6:BS$194,155%)</f>
        <v>2</v>
      </c>
      <c r="BT212" s="182"/>
      <c r="BU212" s="95"/>
    </row>
    <row r="213" spans="2:74" s="84" customFormat="1" x14ac:dyDescent="0.25">
      <c r="B213" s="276" t="s">
        <v>316</v>
      </c>
      <c r="C213" s="183" t="s">
        <v>331</v>
      </c>
      <c r="D213" s="179"/>
      <c r="E213" s="183">
        <f>COUNTIF(E$6:E$194,153%)</f>
        <v>0</v>
      </c>
      <c r="F213" s="179"/>
      <c r="G213" s="183">
        <f>COUNTIF(G$6:G$194,153%)</f>
        <v>0</v>
      </c>
      <c r="H213" s="179"/>
      <c r="I213" s="183">
        <f>COUNTIF(I$6:I$194,153%)</f>
        <v>0</v>
      </c>
      <c r="J213" s="179"/>
      <c r="K213" s="183">
        <f>COUNTIF(K$6:K$194,153%)</f>
        <v>0</v>
      </c>
      <c r="L213" s="179"/>
      <c r="M213" s="183">
        <f>COUNTIF(M$6:M$194,153%)</f>
        <v>0</v>
      </c>
      <c r="N213" s="179"/>
      <c r="O213" s="183">
        <f>COUNTIF(O$6:O$194,153%)</f>
        <v>0</v>
      </c>
      <c r="P213" s="179"/>
      <c r="Q213" s="183">
        <f>COUNTIF(Q$6:Q$194,153%)</f>
        <v>0</v>
      </c>
      <c r="R213" s="179"/>
      <c r="S213" s="183">
        <f>COUNTIF(S$6:S$194,153%)</f>
        <v>0</v>
      </c>
      <c r="T213" s="179"/>
      <c r="U213" s="183">
        <f>COUNTIF(U$6:U$194,153%)</f>
        <v>0</v>
      </c>
      <c r="V213" s="179"/>
      <c r="W213" s="183">
        <f>COUNTIF(W$6:W$194,153%)</f>
        <v>0</v>
      </c>
      <c r="X213" s="179"/>
      <c r="Y213" s="183">
        <f>COUNTIF(Y$6:Y$194,153%)</f>
        <v>0</v>
      </c>
      <c r="Z213" s="179"/>
      <c r="AA213" s="183">
        <f>COUNTIF(AA$6:AA$194,153%)</f>
        <v>0</v>
      </c>
      <c r="AB213" s="179"/>
      <c r="AC213" s="183">
        <f>COUNTIF(AC$6:AC$194,153%)</f>
        <v>0</v>
      </c>
      <c r="AD213" s="179"/>
      <c r="AE213" s="183">
        <f>COUNTIF(AE$6:AE$194,153%)</f>
        <v>0</v>
      </c>
      <c r="AF213" s="179"/>
      <c r="AG213" s="183">
        <f>COUNTIF(AG$6:AG$194,153%)</f>
        <v>0</v>
      </c>
      <c r="AH213" s="179"/>
      <c r="AI213" s="183">
        <f>COUNTIF(AI$6:AI$194,153%)</f>
        <v>0</v>
      </c>
      <c r="AJ213" s="179"/>
      <c r="AK213" s="183">
        <f>COUNTIF(AK$6:AK$194,153%)</f>
        <v>0</v>
      </c>
      <c r="AL213" s="179"/>
      <c r="AM213" s="183">
        <f>COUNTIF(AM$6:AM$194,153%)</f>
        <v>0</v>
      </c>
      <c r="AN213" s="179"/>
      <c r="AO213" s="183">
        <f>COUNTIF(AO$6:AO$194,153%)</f>
        <v>0</v>
      </c>
      <c r="AP213" s="179"/>
      <c r="AQ213" s="183">
        <f>COUNTIF(AQ$6:AQ$194,153%)</f>
        <v>0</v>
      </c>
      <c r="AR213" s="179"/>
      <c r="AS213" s="183">
        <f>COUNTIF(AS$6:AS$194,153%)</f>
        <v>0</v>
      </c>
      <c r="AT213" s="179"/>
      <c r="AU213" s="183">
        <f>COUNTIF(AU$6:AU$194,153%)</f>
        <v>0</v>
      </c>
      <c r="AV213" s="179"/>
      <c r="AW213" s="183">
        <f>COUNTIF(AW$6:AW$194,153%)</f>
        <v>0</v>
      </c>
      <c r="AX213" s="179"/>
      <c r="AY213" s="183">
        <f>COUNTIF(AY$6:AY$194,153%)</f>
        <v>0</v>
      </c>
      <c r="AZ213" s="179"/>
      <c r="BA213" s="183">
        <f>COUNTIF(BA$6:BA$194,153%)</f>
        <v>0</v>
      </c>
      <c r="BB213" s="179"/>
      <c r="BC213" s="183">
        <f>COUNTIF(BC$6:BC$194,153%)</f>
        <v>0</v>
      </c>
      <c r="BD213" s="179"/>
      <c r="BE213" s="183">
        <f>COUNTIF(BE$6:BE$194,153%)</f>
        <v>0</v>
      </c>
      <c r="BF213" s="179"/>
      <c r="BG213" s="183">
        <f>COUNTIF(BG$6:BG$194,153%)</f>
        <v>0</v>
      </c>
      <c r="BH213" s="179"/>
      <c r="BI213" s="183">
        <f>COUNTIF(BI$6:BI$194,153%)</f>
        <v>0</v>
      </c>
      <c r="BJ213" s="179"/>
      <c r="BK213" s="183">
        <f>COUNTIF(BK$6:BK$194,153%)</f>
        <v>0</v>
      </c>
      <c r="BL213" s="179"/>
      <c r="BM213" s="183">
        <f>COUNTIF(BM$6:BM$194,153%)</f>
        <v>13</v>
      </c>
      <c r="BN213" s="182"/>
      <c r="BO213" s="276" t="s">
        <v>316</v>
      </c>
      <c r="BP213" s="183">
        <f>COUNTIF(BP$6:BP$194,153%)</f>
        <v>12</v>
      </c>
      <c r="BQ213" s="182"/>
      <c r="BR213" s="276" t="s">
        <v>316</v>
      </c>
      <c r="BS213" s="183">
        <f>COUNTIF(BS$6:BS$194,153%)</f>
        <v>5</v>
      </c>
      <c r="BT213" s="182"/>
      <c r="BU213" s="95"/>
    </row>
    <row r="214" spans="2:74" s="84" customFormat="1" x14ac:dyDescent="0.25">
      <c r="B214" s="276" t="s">
        <v>316</v>
      </c>
      <c r="C214" s="183" t="s">
        <v>332</v>
      </c>
      <c r="D214" s="179"/>
      <c r="E214" s="183">
        <f>COUNTIF(E$6:E$194,151%)</f>
        <v>0</v>
      </c>
      <c r="F214" s="179"/>
      <c r="G214" s="183">
        <f>COUNTIF(G$6:G$194,151%)</f>
        <v>0</v>
      </c>
      <c r="H214" s="179"/>
      <c r="I214" s="183">
        <f>COUNTIF(I$6:I$194,151%)</f>
        <v>0</v>
      </c>
      <c r="J214" s="179"/>
      <c r="K214" s="183">
        <f>COUNTIF(K$6:K$194,151%)</f>
        <v>0</v>
      </c>
      <c r="L214" s="179"/>
      <c r="M214" s="183">
        <f>COUNTIF(M$6:M$194,151%)</f>
        <v>0</v>
      </c>
      <c r="N214" s="179"/>
      <c r="O214" s="183">
        <f>COUNTIF(O$6:O$194,151%)</f>
        <v>0</v>
      </c>
      <c r="P214" s="179"/>
      <c r="Q214" s="183">
        <f>COUNTIF(Q$6:Q$194,151%)</f>
        <v>0</v>
      </c>
      <c r="R214" s="179"/>
      <c r="S214" s="183">
        <f>COUNTIF(S$6:S$194,151%)</f>
        <v>0</v>
      </c>
      <c r="T214" s="179"/>
      <c r="U214" s="183">
        <f>COUNTIF(U$6:U$194,151%)</f>
        <v>0</v>
      </c>
      <c r="V214" s="179"/>
      <c r="W214" s="183">
        <f>COUNTIF(W$6:W$194,151%)</f>
        <v>0</v>
      </c>
      <c r="X214" s="179"/>
      <c r="Y214" s="183">
        <f>COUNTIF(Y$6:Y$194,151%)</f>
        <v>0</v>
      </c>
      <c r="Z214" s="179"/>
      <c r="AA214" s="183">
        <f>COUNTIF(AA$6:AA$194,151%)</f>
        <v>0</v>
      </c>
      <c r="AB214" s="179"/>
      <c r="AC214" s="183">
        <f>COUNTIF(AC$6:AC$194,151%)</f>
        <v>0</v>
      </c>
      <c r="AD214" s="179"/>
      <c r="AE214" s="183">
        <f>COUNTIF(AE$6:AE$194,151%)</f>
        <v>0</v>
      </c>
      <c r="AF214" s="179"/>
      <c r="AG214" s="183">
        <f>COUNTIF(AG$6:AG$194,151%)</f>
        <v>0</v>
      </c>
      <c r="AH214" s="179"/>
      <c r="AI214" s="183">
        <f>COUNTIF(AI$6:AI$194,151%)</f>
        <v>0</v>
      </c>
      <c r="AJ214" s="179"/>
      <c r="AK214" s="183">
        <f>COUNTIF(AK$6:AK$194,151%)</f>
        <v>0</v>
      </c>
      <c r="AL214" s="179"/>
      <c r="AM214" s="183">
        <f>COUNTIF(AM$6:AM$194,151%)</f>
        <v>0</v>
      </c>
      <c r="AN214" s="179"/>
      <c r="AO214" s="183">
        <f>COUNTIF(AO$6:AO$194,151%)</f>
        <v>0</v>
      </c>
      <c r="AP214" s="179"/>
      <c r="AQ214" s="183">
        <f>COUNTIF(AQ$6:AQ$194,151%)</f>
        <v>0</v>
      </c>
      <c r="AR214" s="179"/>
      <c r="AS214" s="183">
        <f>COUNTIF(AS$6:AS$194,151%)</f>
        <v>0</v>
      </c>
      <c r="AT214" s="179"/>
      <c r="AU214" s="183">
        <f>COUNTIF(AU$6:AU$194,151%)</f>
        <v>0</v>
      </c>
      <c r="AV214" s="179"/>
      <c r="AW214" s="183">
        <f>COUNTIF(AW$6:AW$194,151%)</f>
        <v>0</v>
      </c>
      <c r="AX214" s="179"/>
      <c r="AY214" s="183">
        <f>COUNTIF(AY$6:AY$194,151%)</f>
        <v>0</v>
      </c>
      <c r="AZ214" s="179"/>
      <c r="BA214" s="183">
        <f>COUNTIF(BA$6:BA$194,151%)</f>
        <v>0</v>
      </c>
      <c r="BB214" s="179"/>
      <c r="BC214" s="183">
        <f>COUNTIF(BC$6:BC$194,151%)</f>
        <v>0</v>
      </c>
      <c r="BD214" s="179"/>
      <c r="BE214" s="183">
        <f>COUNTIF(BE$6:BE$194,151%)</f>
        <v>0</v>
      </c>
      <c r="BF214" s="179"/>
      <c r="BG214" s="183">
        <f>COUNTIF(BG$6:BG$194,151%)</f>
        <v>0</v>
      </c>
      <c r="BH214" s="179"/>
      <c r="BI214" s="183">
        <f>COUNTIF(BI$6:BI$194,151%)</f>
        <v>0</v>
      </c>
      <c r="BJ214" s="179"/>
      <c r="BK214" s="183">
        <f>COUNTIF(BK$6:BK$194,151%)</f>
        <v>0</v>
      </c>
      <c r="BL214" s="179"/>
      <c r="BM214" s="183">
        <f>COUNTIF(BM$6:BM$194,151%)</f>
        <v>0</v>
      </c>
      <c r="BN214" s="182"/>
      <c r="BO214" s="276" t="s">
        <v>316</v>
      </c>
      <c r="BP214" s="183">
        <f>COUNTIF(BP$6:BP$194,151%)</f>
        <v>0</v>
      </c>
      <c r="BQ214" s="182"/>
      <c r="BR214" s="276" t="s">
        <v>316</v>
      </c>
      <c r="BS214" s="183">
        <f>COUNTIF(BS$6:BS$194,151%)</f>
        <v>5</v>
      </c>
      <c r="BT214" s="182"/>
      <c r="BU214" s="95"/>
    </row>
    <row r="215" spans="2:74" s="84" customFormat="1" x14ac:dyDescent="0.25">
      <c r="B215" s="276" t="s">
        <v>316</v>
      </c>
      <c r="C215" s="183" t="s">
        <v>333</v>
      </c>
      <c r="D215" s="179"/>
      <c r="E215" s="183">
        <f>COUNTIF(E$6:E$194,150%)</f>
        <v>2</v>
      </c>
      <c r="F215" s="179"/>
      <c r="G215" s="183">
        <f>COUNTIF(G$6:G$194,150%)</f>
        <v>4</v>
      </c>
      <c r="H215" s="179"/>
      <c r="I215" s="183">
        <f>COUNTIF(I$6:I$194,150%)</f>
        <v>10</v>
      </c>
      <c r="J215" s="179"/>
      <c r="K215" s="183">
        <f>COUNTIF(K$6:K$194,150%)</f>
        <v>10</v>
      </c>
      <c r="L215" s="179"/>
      <c r="M215" s="183">
        <f>COUNTIF(M$6:M$194,150%)</f>
        <v>11</v>
      </c>
      <c r="N215" s="179"/>
      <c r="O215" s="183">
        <f>COUNTIF(O$6:O$194,150%)</f>
        <v>11</v>
      </c>
      <c r="P215" s="179"/>
      <c r="Q215" s="183">
        <f>COUNTIF(Q$6:Q$194,150%)</f>
        <v>12</v>
      </c>
      <c r="R215" s="179"/>
      <c r="S215" s="183">
        <f>COUNTIF(S$6:S$194,150%)</f>
        <v>14</v>
      </c>
      <c r="T215" s="179"/>
      <c r="U215" s="183">
        <f>COUNTIF(U$6:U$194,150%)</f>
        <v>15</v>
      </c>
      <c r="V215" s="179"/>
      <c r="W215" s="183">
        <f>COUNTIF(W$6:W$194,150%)</f>
        <v>14</v>
      </c>
      <c r="X215" s="179"/>
      <c r="Y215" s="183">
        <f>COUNTIF(Y$6:Y$194,150%)</f>
        <v>19</v>
      </c>
      <c r="Z215" s="179"/>
      <c r="AA215" s="183">
        <f>COUNTIF(AA$6:AA$194,150%)</f>
        <v>18</v>
      </c>
      <c r="AB215" s="179"/>
      <c r="AC215" s="183">
        <f>COUNTIF(AC$6:AC$194,150%)</f>
        <v>20</v>
      </c>
      <c r="AD215" s="179"/>
      <c r="AE215" s="183">
        <f>COUNTIF(AE$6:AE$194,150%)</f>
        <v>19</v>
      </c>
      <c r="AF215" s="179"/>
      <c r="AG215" s="183">
        <f>COUNTIF(AG$6:AG$194,150%)</f>
        <v>16</v>
      </c>
      <c r="AH215" s="179"/>
      <c r="AI215" s="183">
        <f>COUNTIF(AI$6:AI$194,150%)</f>
        <v>17</v>
      </c>
      <c r="AJ215" s="179"/>
      <c r="AK215" s="183">
        <f>COUNTIF(AK$6:AK$194,150%)</f>
        <v>23</v>
      </c>
      <c r="AL215" s="179"/>
      <c r="AM215" s="183">
        <f>COUNTIF(AM$6:AM$194,150%)</f>
        <v>23</v>
      </c>
      <c r="AN215" s="179"/>
      <c r="AO215" s="183">
        <f>COUNTIF(AO$6:AO$194,150%)</f>
        <v>20</v>
      </c>
      <c r="AP215" s="179"/>
      <c r="AQ215" s="183">
        <f>COUNTIF(AQ$6:AQ$194,150%)</f>
        <v>20</v>
      </c>
      <c r="AR215" s="179"/>
      <c r="AS215" s="183">
        <f>COUNTIF(AS$6:AS$194,150%)</f>
        <v>20</v>
      </c>
      <c r="AT215" s="179"/>
      <c r="AU215" s="183">
        <f>COUNTIF(AU$6:AU$194,150%)</f>
        <v>20</v>
      </c>
      <c r="AV215" s="179"/>
      <c r="AW215" s="183">
        <f>COUNTIF(AW$6:AW$194,150%)</f>
        <v>19</v>
      </c>
      <c r="AX215" s="179"/>
      <c r="AY215" s="183">
        <f>COUNTIF(AY$6:AY$194,150%)</f>
        <v>19</v>
      </c>
      <c r="AZ215" s="179"/>
      <c r="BA215" s="183">
        <f>COUNTIF(BA$6:BA$194,150%)</f>
        <v>21</v>
      </c>
      <c r="BB215" s="179"/>
      <c r="BC215" s="183">
        <f>COUNTIF(BC$6:BC$194,150%)</f>
        <v>21</v>
      </c>
      <c r="BD215" s="179"/>
      <c r="BE215" s="183">
        <f>COUNTIF(BE$6:BE$194,150%)</f>
        <v>20</v>
      </c>
      <c r="BF215" s="179"/>
      <c r="BG215" s="183">
        <f>COUNTIF(BG$6:BG$194,150%)</f>
        <v>20</v>
      </c>
      <c r="BH215" s="179"/>
      <c r="BI215" s="183">
        <f>COUNTIF(BI$6:BI$194,150%)</f>
        <v>20</v>
      </c>
      <c r="BJ215" s="179"/>
      <c r="BK215" s="183">
        <f>COUNTIF(BK$6:BK$194,150%)</f>
        <v>21</v>
      </c>
      <c r="BL215" s="179"/>
      <c r="BM215" s="183">
        <f>COUNTIF(BM$6:BM$194,150%)</f>
        <v>5</v>
      </c>
      <c r="BN215" s="182"/>
      <c r="BO215" s="276" t="s">
        <v>316</v>
      </c>
      <c r="BP215" s="183">
        <f>COUNTIF(BP$6:BP$194,150%)</f>
        <v>5</v>
      </c>
      <c r="BQ215" s="182"/>
      <c r="BR215" s="276" t="s">
        <v>316</v>
      </c>
      <c r="BS215" s="183">
        <f>COUNTIF(BS$6:BS$194,150%)</f>
        <v>3</v>
      </c>
      <c r="BT215" s="182"/>
      <c r="BU215" s="184"/>
    </row>
    <row r="216" spans="2:74" s="84" customFormat="1" x14ac:dyDescent="0.25">
      <c r="B216" s="276" t="s">
        <v>316</v>
      </c>
      <c r="C216" s="183" t="s">
        <v>334</v>
      </c>
      <c r="D216" s="179"/>
      <c r="E216" s="183">
        <f>COUNTIF(E$6:E$194,148%)</f>
        <v>0</v>
      </c>
      <c r="F216" s="179"/>
      <c r="G216" s="183">
        <f>COUNTIF(G$6:G$194,148%)</f>
        <v>0</v>
      </c>
      <c r="H216" s="179"/>
      <c r="I216" s="183">
        <f>COUNTIF(I$6:I$194,148%)</f>
        <v>0</v>
      </c>
      <c r="J216" s="179"/>
      <c r="K216" s="183">
        <f>COUNTIF(K$6:K$194,148%)</f>
        <v>0</v>
      </c>
      <c r="L216" s="179"/>
      <c r="M216" s="183">
        <f>COUNTIF(M$6:M$194,148%)</f>
        <v>0</v>
      </c>
      <c r="N216" s="179"/>
      <c r="O216" s="183">
        <f>COUNTIF(O$6:O$194,148%)</f>
        <v>0</v>
      </c>
      <c r="P216" s="179"/>
      <c r="Q216" s="183">
        <f>COUNTIF(Q$6:Q$194,148%)</f>
        <v>0</v>
      </c>
      <c r="R216" s="179"/>
      <c r="S216" s="183">
        <f>COUNTIF(S$6:S$194,148%)</f>
        <v>0</v>
      </c>
      <c r="T216" s="179"/>
      <c r="U216" s="183">
        <f>COUNTIF(U$6:U$194,148%)</f>
        <v>0</v>
      </c>
      <c r="V216" s="179"/>
      <c r="W216" s="183">
        <f>COUNTIF(W$6:W$194,148%)</f>
        <v>0</v>
      </c>
      <c r="X216" s="179"/>
      <c r="Y216" s="183">
        <f>COUNTIF(Y$6:Y$194,148%)</f>
        <v>0</v>
      </c>
      <c r="Z216" s="179"/>
      <c r="AA216" s="183">
        <f>COUNTIF(AA$6:AA$194,148%)</f>
        <v>0</v>
      </c>
      <c r="AB216" s="179"/>
      <c r="AC216" s="183">
        <f>COUNTIF(AC$6:AC$194,148%)</f>
        <v>0</v>
      </c>
      <c r="AD216" s="179"/>
      <c r="AE216" s="183">
        <f>COUNTIF(AE$6:AE$194,148%)</f>
        <v>0</v>
      </c>
      <c r="AF216" s="179"/>
      <c r="AG216" s="183">
        <f>COUNTIF(AG$6:AG$194,148%)</f>
        <v>0</v>
      </c>
      <c r="AH216" s="179"/>
      <c r="AI216" s="183">
        <f>COUNTIF(AI$6:AI$194,148%)</f>
        <v>0</v>
      </c>
      <c r="AJ216" s="179"/>
      <c r="AK216" s="183">
        <f>COUNTIF(AK$6:AK$194,148%)</f>
        <v>0</v>
      </c>
      <c r="AL216" s="179"/>
      <c r="AM216" s="183">
        <f>COUNTIF(AM$6:AM$194,148%)</f>
        <v>0</v>
      </c>
      <c r="AN216" s="179"/>
      <c r="AO216" s="183">
        <f>COUNTIF(AO$6:AO$194,148%)</f>
        <v>0</v>
      </c>
      <c r="AP216" s="179"/>
      <c r="AQ216" s="183">
        <f>COUNTIF(AQ$6:AQ$194,148%)</f>
        <v>0</v>
      </c>
      <c r="AR216" s="179"/>
      <c r="AS216" s="183">
        <f>COUNTIF(AS$6:AS$194,148%)</f>
        <v>0</v>
      </c>
      <c r="AT216" s="179"/>
      <c r="AU216" s="183">
        <f>COUNTIF(AU$6:AU$194,148%)</f>
        <v>0</v>
      </c>
      <c r="AV216" s="179"/>
      <c r="AW216" s="183">
        <f>COUNTIF(AW$6:AW$194,148%)</f>
        <v>0</v>
      </c>
      <c r="AX216" s="179"/>
      <c r="AY216" s="183">
        <f>COUNTIF(AY$6:AY$194,148%)</f>
        <v>0</v>
      </c>
      <c r="AZ216" s="179"/>
      <c r="BA216" s="183">
        <f>COUNTIF(BA$6:BA$194,148%)</f>
        <v>0</v>
      </c>
      <c r="BB216" s="179"/>
      <c r="BC216" s="183">
        <f>COUNTIF(BC$6:BC$194,148%)</f>
        <v>0</v>
      </c>
      <c r="BD216" s="179"/>
      <c r="BE216" s="183">
        <f>COUNTIF(BE$6:BE$194,148%)</f>
        <v>0</v>
      </c>
      <c r="BF216" s="179"/>
      <c r="BG216" s="183">
        <f>COUNTIF(BG$6:BG$194,148%)</f>
        <v>0</v>
      </c>
      <c r="BH216" s="179"/>
      <c r="BI216" s="183">
        <f>COUNTIF(BI$6:BI$194,148%)</f>
        <v>0</v>
      </c>
      <c r="BJ216" s="179"/>
      <c r="BK216" s="183">
        <f>COUNTIF(BK$6:BK$194,148%)</f>
        <v>0</v>
      </c>
      <c r="BL216" s="179"/>
      <c r="BM216" s="183">
        <f>COUNTIF(BM$6:BM$194,148%)</f>
        <v>5</v>
      </c>
      <c r="BN216" s="182"/>
      <c r="BO216" s="276" t="s">
        <v>316</v>
      </c>
      <c r="BP216" s="183">
        <f>COUNTIF(BP$6:BP$194,148%)</f>
        <v>5</v>
      </c>
      <c r="BQ216" s="182"/>
      <c r="BR216" s="276" t="s">
        <v>316</v>
      </c>
      <c r="BS216" s="183">
        <f>COUNTIF(BS$6:BS$194,148%)</f>
        <v>2</v>
      </c>
      <c r="BT216" s="182"/>
      <c r="BU216" s="184"/>
    </row>
    <row r="217" spans="2:74" s="84" customFormat="1" x14ac:dyDescent="0.25">
      <c r="B217" s="276" t="s">
        <v>316</v>
      </c>
      <c r="C217" s="183" t="s">
        <v>335</v>
      </c>
      <c r="D217" s="179"/>
      <c r="E217" s="183">
        <f>COUNTIF(E$6:E$194,146%)</f>
        <v>0</v>
      </c>
      <c r="F217" s="179"/>
      <c r="G217" s="183">
        <f>COUNTIF(G$6:G$194,146%)</f>
        <v>0</v>
      </c>
      <c r="H217" s="179"/>
      <c r="I217" s="183">
        <f>COUNTIF(I$6:I$194,146%)</f>
        <v>0</v>
      </c>
      <c r="J217" s="179"/>
      <c r="K217" s="183">
        <f>COUNTIF(K$6:K$194,146%)</f>
        <v>0</v>
      </c>
      <c r="L217" s="179"/>
      <c r="M217" s="183">
        <f>COUNTIF(M$6:M$194,146%)</f>
        <v>0</v>
      </c>
      <c r="N217" s="179"/>
      <c r="O217" s="183">
        <f>COUNTIF(O$6:O$194,146%)</f>
        <v>0</v>
      </c>
      <c r="P217" s="179"/>
      <c r="Q217" s="183">
        <f>COUNTIF(Q$6:Q$194,146%)</f>
        <v>0</v>
      </c>
      <c r="R217" s="179"/>
      <c r="S217" s="183">
        <f>COUNTIF(S$6:S$194,146%)</f>
        <v>0</v>
      </c>
      <c r="T217" s="179"/>
      <c r="U217" s="183">
        <f>COUNTIF(U$6:U$194,146%)</f>
        <v>0</v>
      </c>
      <c r="V217" s="179"/>
      <c r="W217" s="183">
        <f>COUNTIF(W$6:W$194,146%)</f>
        <v>0</v>
      </c>
      <c r="X217" s="179"/>
      <c r="Y217" s="183">
        <f>COUNTIF(Y$6:Y$194,146%)</f>
        <v>0</v>
      </c>
      <c r="Z217" s="179"/>
      <c r="AA217" s="183">
        <f>COUNTIF(AA$6:AA$194,146%)</f>
        <v>0</v>
      </c>
      <c r="AB217" s="179"/>
      <c r="AC217" s="183">
        <f>COUNTIF(AC$6:AC$194,146%)</f>
        <v>0</v>
      </c>
      <c r="AD217" s="179"/>
      <c r="AE217" s="183">
        <f>COUNTIF(AE$6:AE$194,146%)</f>
        <v>0</v>
      </c>
      <c r="AF217" s="179"/>
      <c r="AG217" s="183">
        <f>COUNTIF(AG$6:AG$194,146%)</f>
        <v>0</v>
      </c>
      <c r="AH217" s="179"/>
      <c r="AI217" s="183">
        <f>COUNTIF(AI$6:AI$194,146%)</f>
        <v>0</v>
      </c>
      <c r="AJ217" s="179"/>
      <c r="AK217" s="183">
        <f>COUNTIF(AK$6:AK$194,146%)</f>
        <v>0</v>
      </c>
      <c r="AL217" s="179"/>
      <c r="AM217" s="183">
        <f>COUNTIF(AM$6:AM$194,146%)</f>
        <v>0</v>
      </c>
      <c r="AN217" s="179"/>
      <c r="AO217" s="183">
        <f>COUNTIF(AO$6:AO$194,146%)</f>
        <v>0</v>
      </c>
      <c r="AP217" s="179"/>
      <c r="AQ217" s="183">
        <f>COUNTIF(AQ$6:AQ$194,146%)</f>
        <v>0</v>
      </c>
      <c r="AR217" s="179"/>
      <c r="AS217" s="183">
        <f>COUNTIF(AS$6:AS$194,146%)</f>
        <v>0</v>
      </c>
      <c r="AT217" s="179"/>
      <c r="AU217" s="183">
        <f>COUNTIF(AU$6:AU$194,146%)</f>
        <v>0</v>
      </c>
      <c r="AV217" s="179"/>
      <c r="AW217" s="183">
        <f>COUNTIF(AW$6:AW$194,146%)</f>
        <v>0</v>
      </c>
      <c r="AX217" s="179"/>
      <c r="AY217" s="183">
        <f>COUNTIF(AY$6:AY$194,146%)</f>
        <v>0</v>
      </c>
      <c r="AZ217" s="179"/>
      <c r="BA217" s="183">
        <f>COUNTIF(BA$6:BA$194,146%)</f>
        <v>0</v>
      </c>
      <c r="BB217" s="179"/>
      <c r="BC217" s="183">
        <f>COUNTIF(BC$6:BC$194,146%)</f>
        <v>0</v>
      </c>
      <c r="BD217" s="179"/>
      <c r="BE217" s="183">
        <f>COUNTIF(BE$6:BE$194,146%)</f>
        <v>0</v>
      </c>
      <c r="BF217" s="179"/>
      <c r="BG217" s="183">
        <f>COUNTIF(BG$6:BG$194,146%)</f>
        <v>0</v>
      </c>
      <c r="BH217" s="179"/>
      <c r="BI217" s="183">
        <f>COUNTIF(BI$6:BI$194,146%)</f>
        <v>0</v>
      </c>
      <c r="BJ217" s="179"/>
      <c r="BK217" s="183">
        <f>COUNTIF(BK$6:BK$194,146%)</f>
        <v>0</v>
      </c>
      <c r="BL217" s="179"/>
      <c r="BM217" s="183">
        <f>COUNTIF(BM$6:BM$194,146%)</f>
        <v>0</v>
      </c>
      <c r="BN217" s="182"/>
      <c r="BO217" s="276" t="s">
        <v>316</v>
      </c>
      <c r="BP217" s="183">
        <f>COUNTIF(BP$6:BP$194,146%)</f>
        <v>0</v>
      </c>
      <c r="BQ217" s="182"/>
      <c r="BR217" s="276" t="s">
        <v>316</v>
      </c>
      <c r="BS217" s="183">
        <f>COUNTIF(BS$6:BS$194,146%)</f>
        <v>10</v>
      </c>
      <c r="BT217" s="182"/>
      <c r="BU217" s="184"/>
    </row>
    <row r="218" spans="2:74" s="84" customFormat="1" x14ac:dyDescent="0.25">
      <c r="B218" s="276" t="s">
        <v>316</v>
      </c>
      <c r="C218" s="183" t="s">
        <v>336</v>
      </c>
      <c r="D218" s="179"/>
      <c r="E218" s="183">
        <f>COUNTIF(E$6:E$194,145%)</f>
        <v>5</v>
      </c>
      <c r="F218" s="179"/>
      <c r="G218" s="183">
        <f>COUNTIF(G$6:G$194,145%)</f>
        <v>7</v>
      </c>
      <c r="H218" s="179"/>
      <c r="I218" s="183">
        <f>COUNTIF(I$6:I$194,145%)</f>
        <v>4</v>
      </c>
      <c r="J218" s="179"/>
      <c r="K218" s="183">
        <f>COUNTIF(K$6:K$194,145%)</f>
        <v>6</v>
      </c>
      <c r="L218" s="179"/>
      <c r="M218" s="183">
        <f>COUNTIF(M$6:M$194,145%)</f>
        <v>5</v>
      </c>
      <c r="N218" s="179"/>
      <c r="O218" s="183">
        <f>COUNTIF(O$6:O$194,145%)</f>
        <v>5</v>
      </c>
      <c r="P218" s="179"/>
      <c r="Q218" s="183">
        <f>COUNTIF(Q$6:Q$194,145%)</f>
        <v>7</v>
      </c>
      <c r="R218" s="179"/>
      <c r="S218" s="183">
        <f>COUNTIF(S$6:S$194,145%)</f>
        <v>8</v>
      </c>
      <c r="T218" s="179"/>
      <c r="U218" s="183">
        <f>COUNTIF(U$6:U$194,145%)</f>
        <v>7</v>
      </c>
      <c r="V218" s="179"/>
      <c r="W218" s="183">
        <f>COUNTIF(W$6:W$194,145%)</f>
        <v>8</v>
      </c>
      <c r="X218" s="179"/>
      <c r="Y218" s="183">
        <f>COUNTIF(Y$6:Y$194,145%)</f>
        <v>10</v>
      </c>
      <c r="Z218" s="179"/>
      <c r="AA218" s="183">
        <f>COUNTIF(AA$6:AA$194,145%)</f>
        <v>10</v>
      </c>
      <c r="AB218" s="179"/>
      <c r="AC218" s="183">
        <f>COUNTIF(AC$6:AC$194,145%)</f>
        <v>9</v>
      </c>
      <c r="AD218" s="179"/>
      <c r="AE218" s="183">
        <f>COUNTIF(AE$6:AE$194,145%)</f>
        <v>9</v>
      </c>
      <c r="AF218" s="179"/>
      <c r="AG218" s="183">
        <f>COUNTIF(AG$6:AG$194,145%)</f>
        <v>12</v>
      </c>
      <c r="AH218" s="179"/>
      <c r="AI218" s="183">
        <f>COUNTIF(AI$6:AI$194,145%)</f>
        <v>12</v>
      </c>
      <c r="AJ218" s="179"/>
      <c r="AK218" s="183">
        <f>COUNTIF(AK$6:AK$194,145%)</f>
        <v>10</v>
      </c>
      <c r="AL218" s="179"/>
      <c r="AM218" s="183">
        <f>COUNTIF(AM$6:AM$194,145%)</f>
        <v>10</v>
      </c>
      <c r="AN218" s="179"/>
      <c r="AO218" s="183">
        <f>COUNTIF(AO$6:AO$194,145%)</f>
        <v>10</v>
      </c>
      <c r="AP218" s="179"/>
      <c r="AQ218" s="183">
        <f>COUNTIF(AQ$6:AQ$194,145%)</f>
        <v>10</v>
      </c>
      <c r="AR218" s="179"/>
      <c r="AS218" s="183">
        <f>COUNTIF(AS$6:AS$194,145%)</f>
        <v>10</v>
      </c>
      <c r="AT218" s="179"/>
      <c r="AU218" s="183">
        <f>COUNTIF(AU$6:AU$194,145%)</f>
        <v>10</v>
      </c>
      <c r="AV218" s="179"/>
      <c r="AW218" s="183">
        <f>COUNTIF(AW$6:AW$194,145%)</f>
        <v>10</v>
      </c>
      <c r="AX218" s="179"/>
      <c r="AY218" s="183">
        <f>COUNTIF(AY$6:AY$194,145%)</f>
        <v>10</v>
      </c>
      <c r="AZ218" s="179"/>
      <c r="BA218" s="183">
        <f>COUNTIF(BA$6:BA$194,145%)</f>
        <v>9</v>
      </c>
      <c r="BB218" s="179"/>
      <c r="BC218" s="183">
        <f>COUNTIF(BC$6:BC$194,145%)</f>
        <v>9</v>
      </c>
      <c r="BD218" s="179"/>
      <c r="BE218" s="183">
        <f>COUNTIF(BE$6:BE$194,145%)</f>
        <v>8</v>
      </c>
      <c r="BF218" s="179"/>
      <c r="BG218" s="183">
        <f>COUNTIF(BG$6:BG$194,145%)</f>
        <v>9</v>
      </c>
      <c r="BH218" s="179"/>
      <c r="BI218" s="183">
        <f>COUNTIF(BI$6:BI$194,145%)</f>
        <v>8</v>
      </c>
      <c r="BJ218" s="179"/>
      <c r="BK218" s="183">
        <f>COUNTIF(BK$6:BK$194,145%)</f>
        <v>7</v>
      </c>
      <c r="BL218" s="179"/>
      <c r="BM218" s="183">
        <f>COUNTIF(BM$6:BM$194,145%)</f>
        <v>4</v>
      </c>
      <c r="BN218" s="182"/>
      <c r="BO218" s="276" t="s">
        <v>316</v>
      </c>
      <c r="BP218" s="183">
        <f>COUNTIF(BP$6:BP$194,145%)</f>
        <v>4</v>
      </c>
      <c r="BQ218" s="182"/>
      <c r="BR218" s="276" t="s">
        <v>316</v>
      </c>
      <c r="BS218" s="183">
        <f>COUNTIF(BS$6:BS$194,145%)</f>
        <v>1</v>
      </c>
      <c r="BT218" s="182"/>
      <c r="BU218" s="184"/>
    </row>
    <row r="219" spans="2:74" s="84" customFormat="1" x14ac:dyDescent="0.25">
      <c r="B219" s="276" t="s">
        <v>316</v>
      </c>
      <c r="C219" s="183" t="s">
        <v>337</v>
      </c>
      <c r="D219" s="179"/>
      <c r="E219" s="183">
        <f>COUNTIF(E$6:E$194,143%)</f>
        <v>0</v>
      </c>
      <c r="F219" s="179"/>
      <c r="G219" s="183">
        <f>COUNTIF(G$6:G$194,143%)</f>
        <v>0</v>
      </c>
      <c r="H219" s="179"/>
      <c r="I219" s="183">
        <f>COUNTIF(I$6:I$194,143%)</f>
        <v>0</v>
      </c>
      <c r="J219" s="179"/>
      <c r="K219" s="183">
        <f>COUNTIF(K$6:K$194,143%)</f>
        <v>0</v>
      </c>
      <c r="L219" s="179"/>
      <c r="M219" s="183">
        <f>COUNTIF(M$6:M$194,143%)</f>
        <v>0</v>
      </c>
      <c r="N219" s="179"/>
      <c r="O219" s="183">
        <f>COUNTIF(O$6:O$194,143%)</f>
        <v>0</v>
      </c>
      <c r="P219" s="179"/>
      <c r="Q219" s="183">
        <f>COUNTIF(Q$6:Q$194,143%)</f>
        <v>0</v>
      </c>
      <c r="R219" s="179"/>
      <c r="S219" s="183">
        <f>COUNTIF(S$6:S$194,143%)</f>
        <v>0</v>
      </c>
      <c r="T219" s="179"/>
      <c r="U219" s="183">
        <f>COUNTIF(U$6:U$194,143%)</f>
        <v>0</v>
      </c>
      <c r="V219" s="179"/>
      <c r="W219" s="183">
        <f>COUNTIF(W$6:W$194,143%)</f>
        <v>0</v>
      </c>
      <c r="X219" s="179"/>
      <c r="Y219" s="183">
        <f>COUNTIF(Y$6:Y$194,143%)</f>
        <v>0</v>
      </c>
      <c r="Z219" s="179"/>
      <c r="AA219" s="183">
        <f>COUNTIF(AA$6:AA$194,143%)</f>
        <v>0</v>
      </c>
      <c r="AB219" s="179"/>
      <c r="AC219" s="183">
        <f>COUNTIF(AC$6:AC$194,143%)</f>
        <v>0</v>
      </c>
      <c r="AD219" s="179"/>
      <c r="AE219" s="183">
        <f>COUNTIF(AE$6:AE$194,143%)</f>
        <v>0</v>
      </c>
      <c r="AF219" s="179"/>
      <c r="AG219" s="183">
        <f>COUNTIF(AG$6:AG$194,143%)</f>
        <v>0</v>
      </c>
      <c r="AH219" s="179"/>
      <c r="AI219" s="183">
        <f>COUNTIF(AI$6:AI$194,143%)</f>
        <v>0</v>
      </c>
      <c r="AJ219" s="179"/>
      <c r="AK219" s="183">
        <f>COUNTIF(AK$6:AK$194,143%)</f>
        <v>0</v>
      </c>
      <c r="AL219" s="179"/>
      <c r="AM219" s="183">
        <f>COUNTIF(AM$6:AM$194,143%)</f>
        <v>0</v>
      </c>
      <c r="AN219" s="179"/>
      <c r="AO219" s="183">
        <f>COUNTIF(AO$6:AO$194,143%)</f>
        <v>0</v>
      </c>
      <c r="AP219" s="179"/>
      <c r="AQ219" s="183">
        <f>COUNTIF(AQ$6:AQ$194,143%)</f>
        <v>0</v>
      </c>
      <c r="AR219" s="179"/>
      <c r="AS219" s="183">
        <f>COUNTIF(AS$6:AS$194,143%)</f>
        <v>0</v>
      </c>
      <c r="AT219" s="179"/>
      <c r="AU219" s="183">
        <f>COUNTIF(AU$6:AU$194,143%)</f>
        <v>0</v>
      </c>
      <c r="AV219" s="179"/>
      <c r="AW219" s="183">
        <f>COUNTIF(AW$6:AW$194,143%)</f>
        <v>0</v>
      </c>
      <c r="AX219" s="179"/>
      <c r="AY219" s="183">
        <f>COUNTIF(AY$6:AY$194,143%)</f>
        <v>0</v>
      </c>
      <c r="AZ219" s="179"/>
      <c r="BA219" s="183">
        <f>COUNTIF(BA$6:BA$194,143%)</f>
        <v>0</v>
      </c>
      <c r="BB219" s="179"/>
      <c r="BC219" s="183">
        <f>COUNTIF(BC$6:BC$194,143%)</f>
        <v>0</v>
      </c>
      <c r="BD219" s="179"/>
      <c r="BE219" s="183">
        <f>COUNTIF(BE$6:BE$194,143%)</f>
        <v>0</v>
      </c>
      <c r="BF219" s="179"/>
      <c r="BG219" s="183">
        <f>COUNTIF(BG$6:BG$194,143%)</f>
        <v>0</v>
      </c>
      <c r="BH219" s="179"/>
      <c r="BI219" s="183">
        <f>COUNTIF(BI$6:BI$194,143%)</f>
        <v>0</v>
      </c>
      <c r="BJ219" s="179"/>
      <c r="BK219" s="183">
        <f>COUNTIF(BK$6:BK$194,143%)</f>
        <v>0</v>
      </c>
      <c r="BL219" s="179"/>
      <c r="BM219" s="183">
        <f>COUNTIF(BM$6:BM$194,143%)</f>
        <v>11</v>
      </c>
      <c r="BN219" s="182"/>
      <c r="BO219" s="276" t="s">
        <v>316</v>
      </c>
      <c r="BP219" s="183">
        <f>COUNTIF(BP$6:BP$194,143%)</f>
        <v>11</v>
      </c>
      <c r="BQ219" s="182"/>
      <c r="BR219" s="276" t="s">
        <v>316</v>
      </c>
      <c r="BS219" s="183">
        <f>COUNTIF(BS$6:BS$194,143%)</f>
        <v>3</v>
      </c>
      <c r="BT219" s="182"/>
      <c r="BU219" s="184"/>
    </row>
    <row r="220" spans="2:74" s="84" customFormat="1" x14ac:dyDescent="0.25">
      <c r="B220" s="276" t="s">
        <v>316</v>
      </c>
      <c r="C220" s="183" t="s">
        <v>338</v>
      </c>
      <c r="D220" s="179"/>
      <c r="E220" s="183">
        <f>COUNTIF(E$6:E$194,141%)</f>
        <v>0</v>
      </c>
      <c r="F220" s="179"/>
      <c r="G220" s="183">
        <f>COUNTIF(G$6:G$194,141%)</f>
        <v>0</v>
      </c>
      <c r="H220" s="179"/>
      <c r="I220" s="183">
        <f>COUNTIF(I$6:I$194,141%)</f>
        <v>0</v>
      </c>
      <c r="J220" s="179"/>
      <c r="K220" s="183">
        <f>COUNTIF(K$6:K$194,141%)</f>
        <v>0</v>
      </c>
      <c r="L220" s="179"/>
      <c r="M220" s="183">
        <f>COUNTIF(M$6:M$194,141%)</f>
        <v>0</v>
      </c>
      <c r="N220" s="179"/>
      <c r="O220" s="183">
        <f>COUNTIF(O$6:O$194,141%)</f>
        <v>0</v>
      </c>
      <c r="P220" s="179"/>
      <c r="Q220" s="183">
        <f>COUNTIF(Q$6:Q$194,141%)</f>
        <v>0</v>
      </c>
      <c r="R220" s="179"/>
      <c r="S220" s="183">
        <f>COUNTIF(S$6:S$194,141%)</f>
        <v>0</v>
      </c>
      <c r="T220" s="179"/>
      <c r="U220" s="183">
        <f>COUNTIF(U$6:U$194,141%)</f>
        <v>0</v>
      </c>
      <c r="V220" s="179"/>
      <c r="W220" s="183">
        <f>COUNTIF(W$6:W$194,141%)</f>
        <v>0</v>
      </c>
      <c r="X220" s="179"/>
      <c r="Y220" s="183">
        <f>COUNTIF(Y$6:Y$194,141%)</f>
        <v>0</v>
      </c>
      <c r="Z220" s="179"/>
      <c r="AA220" s="183">
        <f>COUNTIF(AA$6:AA$194,141%)</f>
        <v>0</v>
      </c>
      <c r="AB220" s="179"/>
      <c r="AC220" s="183">
        <f>COUNTIF(AC$6:AC$194,141%)</f>
        <v>0</v>
      </c>
      <c r="AD220" s="179"/>
      <c r="AE220" s="183">
        <f>COUNTIF(AE$6:AE$194,141%)</f>
        <v>0</v>
      </c>
      <c r="AF220" s="179"/>
      <c r="AG220" s="183">
        <f>COUNTIF(AG$6:AG$194,141%)</f>
        <v>0</v>
      </c>
      <c r="AH220" s="179"/>
      <c r="AI220" s="183">
        <f>COUNTIF(AI$6:AI$194,141%)</f>
        <v>0</v>
      </c>
      <c r="AJ220" s="179"/>
      <c r="AK220" s="183">
        <f>COUNTIF(AK$6:AK$194,141%)</f>
        <v>0</v>
      </c>
      <c r="AL220" s="179"/>
      <c r="AM220" s="183">
        <f>COUNTIF(AM$6:AM$194,141%)</f>
        <v>0</v>
      </c>
      <c r="AN220" s="179"/>
      <c r="AO220" s="183">
        <f>COUNTIF(AO$6:AO$194,141%)</f>
        <v>0</v>
      </c>
      <c r="AP220" s="179"/>
      <c r="AQ220" s="183">
        <f>COUNTIF(AQ$6:AQ$194,141%)</f>
        <v>0</v>
      </c>
      <c r="AR220" s="179"/>
      <c r="AS220" s="183">
        <f>COUNTIF(AS$6:AS$194,141%)</f>
        <v>0</v>
      </c>
      <c r="AT220" s="179"/>
      <c r="AU220" s="183">
        <f>COUNTIF(AU$6:AU$194,141%)</f>
        <v>0</v>
      </c>
      <c r="AV220" s="179"/>
      <c r="AW220" s="183">
        <f>COUNTIF(AW$6:AW$194,141%)</f>
        <v>0</v>
      </c>
      <c r="AX220" s="179"/>
      <c r="AY220" s="183">
        <f>COUNTIF(AY$6:AY$194,141%)</f>
        <v>0</v>
      </c>
      <c r="AZ220" s="179"/>
      <c r="BA220" s="183">
        <f>COUNTIF(BA$6:BA$194,141%)</f>
        <v>0</v>
      </c>
      <c r="BB220" s="179"/>
      <c r="BC220" s="183">
        <f>COUNTIF(BC$6:BC$194,141%)</f>
        <v>0</v>
      </c>
      <c r="BD220" s="179"/>
      <c r="BE220" s="183">
        <f>COUNTIF(BE$6:BE$194,141%)</f>
        <v>0</v>
      </c>
      <c r="BF220" s="179"/>
      <c r="BG220" s="183">
        <f>COUNTIF(BG$6:BG$194,141%)</f>
        <v>0</v>
      </c>
      <c r="BH220" s="179"/>
      <c r="BI220" s="183">
        <f>COUNTIF(BI$6:BI$194,141%)</f>
        <v>0</v>
      </c>
      <c r="BJ220" s="179"/>
      <c r="BK220" s="183">
        <f>COUNTIF(BK$6:BK$194,141%)</f>
        <v>0</v>
      </c>
      <c r="BL220" s="179"/>
      <c r="BM220" s="183">
        <f>COUNTIF(BM$6:BM$194,141%)</f>
        <v>0</v>
      </c>
      <c r="BN220" s="182"/>
      <c r="BO220" s="276" t="s">
        <v>316</v>
      </c>
      <c r="BP220" s="183">
        <f>COUNTIF(BP$6:BP$194,141%)</f>
        <v>0</v>
      </c>
      <c r="BQ220" s="182"/>
      <c r="BR220" s="276" t="s">
        <v>316</v>
      </c>
      <c r="BS220" s="183">
        <f>COUNTIF(BS$6:BS$194,141%)</f>
        <v>1</v>
      </c>
      <c r="BT220" s="182"/>
      <c r="BU220" s="184"/>
    </row>
    <row r="221" spans="2:74" s="84" customFormat="1" x14ac:dyDescent="0.25">
      <c r="B221" s="276" t="s">
        <v>316</v>
      </c>
      <c r="C221" s="183" t="s">
        <v>339</v>
      </c>
      <c r="D221" s="179"/>
      <c r="E221" s="183">
        <f>COUNTIF(E$6:E$194,140%)</f>
        <v>18</v>
      </c>
      <c r="F221" s="179"/>
      <c r="G221" s="183">
        <f>COUNTIF(G$6:G$194,140%)</f>
        <v>20</v>
      </c>
      <c r="H221" s="179"/>
      <c r="I221" s="183">
        <f>COUNTIF(I$6:I$194,140%)</f>
        <v>18</v>
      </c>
      <c r="J221" s="179"/>
      <c r="K221" s="183">
        <f>COUNTIF(K$6:K$194,140%)</f>
        <v>19</v>
      </c>
      <c r="L221" s="179"/>
      <c r="M221" s="183">
        <f>COUNTIF(M$6:M$194,140%)</f>
        <v>22</v>
      </c>
      <c r="N221" s="179"/>
      <c r="O221" s="183">
        <f>COUNTIF(O$6:O$194,140%)</f>
        <v>23</v>
      </c>
      <c r="P221" s="179"/>
      <c r="Q221" s="183">
        <f>COUNTIF(Q$6:Q$194,140%)</f>
        <v>22</v>
      </c>
      <c r="R221" s="179"/>
      <c r="S221" s="183">
        <f>COUNTIF(S$6:S$194,140%)</f>
        <v>24</v>
      </c>
      <c r="T221" s="179"/>
      <c r="U221" s="183">
        <f>COUNTIF(U$6:U$194,140%)</f>
        <v>25</v>
      </c>
      <c r="V221" s="179"/>
      <c r="W221" s="183">
        <f>COUNTIF(W$6:W$194,140%)</f>
        <v>27</v>
      </c>
      <c r="X221" s="179"/>
      <c r="Y221" s="183">
        <f>COUNTIF(Y$6:Y$194,140%)</f>
        <v>27</v>
      </c>
      <c r="Z221" s="179"/>
      <c r="AA221" s="183">
        <f>COUNTIF(AA$6:AA$194,140%)</f>
        <v>29</v>
      </c>
      <c r="AB221" s="179"/>
      <c r="AC221" s="183">
        <f>COUNTIF(AC$6:AC$194,140%)</f>
        <v>31</v>
      </c>
      <c r="AD221" s="179"/>
      <c r="AE221" s="183">
        <f>COUNTIF(AE$6:AE$194,140%)</f>
        <v>33</v>
      </c>
      <c r="AF221" s="179"/>
      <c r="AG221" s="183">
        <f>COUNTIF(AG$6:AG$194,140%)</f>
        <v>31</v>
      </c>
      <c r="AH221" s="179"/>
      <c r="AI221" s="183">
        <f>COUNTIF(AI$6:AI$194,140%)</f>
        <v>30</v>
      </c>
      <c r="AJ221" s="179"/>
      <c r="AK221" s="183">
        <f>COUNTIF(AK$6:AK$194,140%)</f>
        <v>31</v>
      </c>
      <c r="AL221" s="179"/>
      <c r="AM221" s="183">
        <f>COUNTIF(AM$6:AM$194,140%)</f>
        <v>28</v>
      </c>
      <c r="AN221" s="179"/>
      <c r="AO221" s="183">
        <f>COUNTIF(AO$6:AO$194,140%)</f>
        <v>25</v>
      </c>
      <c r="AP221" s="179"/>
      <c r="AQ221" s="183">
        <f>COUNTIF(AQ$6:AQ$194,140%)</f>
        <v>24</v>
      </c>
      <c r="AR221" s="179"/>
      <c r="AS221" s="183">
        <f>COUNTIF(AS$6:AS$194,140%)</f>
        <v>23</v>
      </c>
      <c r="AT221" s="179"/>
      <c r="AU221" s="183">
        <f>COUNTIF(AU$6:AU$194,140%)</f>
        <v>23</v>
      </c>
      <c r="AV221" s="179"/>
      <c r="AW221" s="183">
        <f>COUNTIF(AW$6:AW$194,140%)</f>
        <v>23</v>
      </c>
      <c r="AX221" s="179"/>
      <c r="AY221" s="183">
        <f>COUNTIF(AY$6:AY$194,140%)</f>
        <v>24</v>
      </c>
      <c r="AZ221" s="179"/>
      <c r="BA221" s="183">
        <f>COUNTIF(BA$6:BA$194,140%)</f>
        <v>20</v>
      </c>
      <c r="BB221" s="179"/>
      <c r="BC221" s="183">
        <f>COUNTIF(BC$6:BC$194,140%)</f>
        <v>19</v>
      </c>
      <c r="BD221" s="179"/>
      <c r="BE221" s="183">
        <f>COUNTIF(BE$6:BE$194,140%)</f>
        <v>19</v>
      </c>
      <c r="BF221" s="179"/>
      <c r="BG221" s="183">
        <f>COUNTIF(BG$6:BG$194,140%)</f>
        <v>18</v>
      </c>
      <c r="BH221" s="179"/>
      <c r="BI221" s="183">
        <f>COUNTIF(BI$6:BI$194,140%)</f>
        <v>17</v>
      </c>
      <c r="BJ221" s="179"/>
      <c r="BK221" s="183">
        <f>COUNTIF(BK$6:BK$194,140%)</f>
        <v>17</v>
      </c>
      <c r="BL221" s="179"/>
      <c r="BM221" s="183">
        <f>COUNTIF(BM$6:BM$194,140%)</f>
        <v>4</v>
      </c>
      <c r="BN221" s="182"/>
      <c r="BO221" s="276" t="s">
        <v>316</v>
      </c>
      <c r="BP221" s="183">
        <f>COUNTIF(BP$6:BP$194,140%)</f>
        <v>5</v>
      </c>
      <c r="BQ221" s="182"/>
      <c r="BR221" s="276" t="s">
        <v>316</v>
      </c>
      <c r="BS221" s="183">
        <f>COUNTIF(BS$6:BS$194,140%)</f>
        <v>3</v>
      </c>
      <c r="BT221" s="182"/>
      <c r="BU221" s="184"/>
      <c r="BV221" s="185"/>
    </row>
    <row r="222" spans="2:74" s="84" customFormat="1" x14ac:dyDescent="0.25">
      <c r="B222" s="276" t="s">
        <v>316</v>
      </c>
      <c r="C222" s="183" t="s">
        <v>340</v>
      </c>
      <c r="D222" s="179"/>
      <c r="E222" s="183">
        <f>COUNTIF(E$6:E$194,138%)</f>
        <v>0</v>
      </c>
      <c r="F222" s="179"/>
      <c r="G222" s="183">
        <f>COUNTIF(G$6:G$194,138%)</f>
        <v>0</v>
      </c>
      <c r="H222" s="179"/>
      <c r="I222" s="183">
        <f>COUNTIF(I$6:I$194,138%)</f>
        <v>0</v>
      </c>
      <c r="J222" s="179"/>
      <c r="K222" s="183">
        <f>COUNTIF(K$6:K$194,138%)</f>
        <v>0</v>
      </c>
      <c r="L222" s="179"/>
      <c r="M222" s="183">
        <f>COUNTIF(M$6:M$194,138%)</f>
        <v>0</v>
      </c>
      <c r="N222" s="179"/>
      <c r="O222" s="183">
        <f>COUNTIF(O$6:O$194,138%)</f>
        <v>0</v>
      </c>
      <c r="P222" s="179"/>
      <c r="Q222" s="183">
        <f>COUNTIF(Q$6:Q$194,138%)</f>
        <v>0</v>
      </c>
      <c r="R222" s="179"/>
      <c r="S222" s="183">
        <f>COUNTIF(S$6:S$194,138%)</f>
        <v>0</v>
      </c>
      <c r="T222" s="179"/>
      <c r="U222" s="183">
        <f>COUNTIF(U$6:U$194,138%)</f>
        <v>0</v>
      </c>
      <c r="V222" s="179"/>
      <c r="W222" s="183">
        <f>COUNTIF(W$6:W$194,138%)</f>
        <v>0</v>
      </c>
      <c r="X222" s="179"/>
      <c r="Y222" s="183">
        <f>COUNTIF(Y$6:Y$194,138%)</f>
        <v>0</v>
      </c>
      <c r="Z222" s="179"/>
      <c r="AA222" s="183">
        <f>COUNTIF(AA$6:AA$194,138%)</f>
        <v>0</v>
      </c>
      <c r="AB222" s="179"/>
      <c r="AC222" s="183">
        <f>COUNTIF(AC$6:AC$194,138%)</f>
        <v>0</v>
      </c>
      <c r="AD222" s="179"/>
      <c r="AE222" s="183">
        <f>COUNTIF(AE$6:AE$194,138%)</f>
        <v>0</v>
      </c>
      <c r="AF222" s="179"/>
      <c r="AG222" s="183">
        <f>COUNTIF(AG$6:AG$194,138%)</f>
        <v>0</v>
      </c>
      <c r="AH222" s="179"/>
      <c r="AI222" s="183">
        <f>COUNTIF(AI$6:AI$194,138%)</f>
        <v>0</v>
      </c>
      <c r="AJ222" s="179"/>
      <c r="AK222" s="183">
        <f>COUNTIF(AK$6:AK$194,138%)</f>
        <v>0</v>
      </c>
      <c r="AL222" s="179"/>
      <c r="AM222" s="183">
        <f>COUNTIF(AM$6:AM$194,138%)</f>
        <v>0</v>
      </c>
      <c r="AN222" s="179"/>
      <c r="AO222" s="183">
        <f>COUNTIF(AO$6:AO$194,138%)</f>
        <v>0</v>
      </c>
      <c r="AP222" s="179"/>
      <c r="AQ222" s="183">
        <f>COUNTIF(AQ$6:AQ$194,138%)</f>
        <v>0</v>
      </c>
      <c r="AR222" s="179"/>
      <c r="AS222" s="183">
        <f>COUNTIF(AS$6:AS$194,138%)</f>
        <v>0</v>
      </c>
      <c r="AT222" s="179"/>
      <c r="AU222" s="183">
        <f>COUNTIF(AU$6:AU$194,138%)</f>
        <v>0</v>
      </c>
      <c r="AV222" s="179"/>
      <c r="AW222" s="183">
        <f>COUNTIF(AW$6:AW$194,138%)</f>
        <v>0</v>
      </c>
      <c r="AX222" s="179"/>
      <c r="AY222" s="183">
        <f>COUNTIF(AY$6:AY$194,138%)</f>
        <v>0</v>
      </c>
      <c r="AZ222" s="179"/>
      <c r="BA222" s="183">
        <f>COUNTIF(BA$6:BA$194,138%)</f>
        <v>0</v>
      </c>
      <c r="BB222" s="179"/>
      <c r="BC222" s="183">
        <f>COUNTIF(BC$6:BC$194,138%)</f>
        <v>0</v>
      </c>
      <c r="BD222" s="179"/>
      <c r="BE222" s="183">
        <f>COUNTIF(BE$6:BE$194,138%)</f>
        <v>0</v>
      </c>
      <c r="BF222" s="179"/>
      <c r="BG222" s="183">
        <f>COUNTIF(BG$6:BG$194,138%)</f>
        <v>0</v>
      </c>
      <c r="BH222" s="179"/>
      <c r="BI222" s="183">
        <f>COUNTIF(BI$6:BI$194,138%)</f>
        <v>0</v>
      </c>
      <c r="BJ222" s="179"/>
      <c r="BK222" s="183">
        <f>COUNTIF(BK$6:BK$194,138%)</f>
        <v>0</v>
      </c>
      <c r="BL222" s="179"/>
      <c r="BM222" s="183">
        <f>COUNTIF(BM$6:BM$194,138%)</f>
        <v>4</v>
      </c>
      <c r="BN222" s="182"/>
      <c r="BO222" s="276" t="s">
        <v>316</v>
      </c>
      <c r="BP222" s="183">
        <f>COUNTIF(BP$6:BP$194,138%)</f>
        <v>4</v>
      </c>
      <c r="BQ222" s="182"/>
      <c r="BR222" s="276" t="s">
        <v>316</v>
      </c>
      <c r="BS222" s="183">
        <f>COUNTIF(BS$6:BS$194,138%)</f>
        <v>4</v>
      </c>
      <c r="BT222" s="182"/>
      <c r="BU222" s="184"/>
      <c r="BV222" s="185"/>
    </row>
    <row r="223" spans="2:74" s="84" customFormat="1" x14ac:dyDescent="0.25">
      <c r="B223" s="276" t="s">
        <v>316</v>
      </c>
      <c r="C223" s="183" t="s">
        <v>341</v>
      </c>
      <c r="D223" s="179"/>
      <c r="E223" s="183">
        <f>COUNTIF(E$6:E$194,136%)</f>
        <v>0</v>
      </c>
      <c r="F223" s="179"/>
      <c r="G223" s="183">
        <f>COUNTIF(G$6:G$194,136%)</f>
        <v>0</v>
      </c>
      <c r="H223" s="179"/>
      <c r="I223" s="183">
        <f>COUNTIF(I$6:I$194,136%)</f>
        <v>0</v>
      </c>
      <c r="J223" s="179"/>
      <c r="K223" s="183">
        <f>COUNTIF(K$6:K$194,136%)</f>
        <v>0</v>
      </c>
      <c r="L223" s="179"/>
      <c r="M223" s="183">
        <f>COUNTIF(M$6:M$194,136%)</f>
        <v>0</v>
      </c>
      <c r="N223" s="179"/>
      <c r="O223" s="183">
        <f>COUNTIF(O$6:O$194,136%)</f>
        <v>0</v>
      </c>
      <c r="P223" s="179"/>
      <c r="Q223" s="183">
        <f>COUNTIF(Q$6:Q$194,136%)</f>
        <v>0</v>
      </c>
      <c r="R223" s="179"/>
      <c r="S223" s="183">
        <f>COUNTIF(S$6:S$194,136%)</f>
        <v>0</v>
      </c>
      <c r="T223" s="179"/>
      <c r="U223" s="183">
        <f>COUNTIF(U$6:U$194,136%)</f>
        <v>0</v>
      </c>
      <c r="V223" s="179"/>
      <c r="W223" s="183">
        <f>COUNTIF(W$6:W$194,136%)</f>
        <v>0</v>
      </c>
      <c r="X223" s="179"/>
      <c r="Y223" s="183">
        <f>COUNTIF(Y$6:Y$194,136%)</f>
        <v>0</v>
      </c>
      <c r="Z223" s="179"/>
      <c r="AA223" s="183">
        <f>COUNTIF(AA$6:AA$194,136%)</f>
        <v>0</v>
      </c>
      <c r="AB223" s="179"/>
      <c r="AC223" s="183">
        <f>COUNTIF(AC$6:AC$194,136%)</f>
        <v>0</v>
      </c>
      <c r="AD223" s="179"/>
      <c r="AE223" s="183">
        <f>COUNTIF(AE$6:AE$194,136%)</f>
        <v>0</v>
      </c>
      <c r="AF223" s="179"/>
      <c r="AG223" s="183">
        <f>COUNTIF(AG$6:AG$194,136%)</f>
        <v>0</v>
      </c>
      <c r="AH223" s="179"/>
      <c r="AI223" s="183">
        <f>COUNTIF(AI$6:AI$194,136%)</f>
        <v>0</v>
      </c>
      <c r="AJ223" s="179"/>
      <c r="AK223" s="183">
        <f>COUNTIF(AK$6:AK$194,136%)</f>
        <v>0</v>
      </c>
      <c r="AL223" s="179"/>
      <c r="AM223" s="183">
        <f>COUNTIF(AM$6:AM$194,136%)</f>
        <v>0</v>
      </c>
      <c r="AN223" s="179"/>
      <c r="AO223" s="183">
        <f>COUNTIF(AO$6:AO$194,136%)</f>
        <v>0</v>
      </c>
      <c r="AP223" s="179"/>
      <c r="AQ223" s="183">
        <f>COUNTIF(AQ$6:AQ$194,136%)</f>
        <v>0</v>
      </c>
      <c r="AR223" s="179"/>
      <c r="AS223" s="183">
        <f>COUNTIF(AS$6:AS$194,136%)</f>
        <v>0</v>
      </c>
      <c r="AT223" s="179"/>
      <c r="AU223" s="183">
        <f>COUNTIF(AU$6:AU$194,136%)</f>
        <v>0</v>
      </c>
      <c r="AV223" s="179"/>
      <c r="AW223" s="183">
        <f>COUNTIF(AW$6:AW$194,136%)</f>
        <v>0</v>
      </c>
      <c r="AX223" s="179"/>
      <c r="AY223" s="183">
        <f>COUNTIF(AY$6:AY$194,136%)</f>
        <v>0</v>
      </c>
      <c r="AZ223" s="179"/>
      <c r="BA223" s="183">
        <f>COUNTIF(BA$6:BA$194,136%)</f>
        <v>0</v>
      </c>
      <c r="BB223" s="179"/>
      <c r="BC223" s="183">
        <f>COUNTIF(BC$6:BC$194,136%)</f>
        <v>0</v>
      </c>
      <c r="BD223" s="179"/>
      <c r="BE223" s="183">
        <f>COUNTIF(BE$6:BE$194,136%)</f>
        <v>0</v>
      </c>
      <c r="BF223" s="179"/>
      <c r="BG223" s="183">
        <f>COUNTIF(BG$6:BG$194,136%)</f>
        <v>0</v>
      </c>
      <c r="BH223" s="179"/>
      <c r="BI223" s="183">
        <f>COUNTIF(BI$6:BI$194,136%)</f>
        <v>0</v>
      </c>
      <c r="BJ223" s="179"/>
      <c r="BK223" s="183">
        <f>COUNTIF(BK$6:BK$194,136%)</f>
        <v>0</v>
      </c>
      <c r="BL223" s="179"/>
      <c r="BM223" s="183">
        <f>COUNTIF(BM$6:BM$194,136%)</f>
        <v>0</v>
      </c>
      <c r="BN223" s="182"/>
      <c r="BO223" s="276" t="s">
        <v>316</v>
      </c>
      <c r="BP223" s="183">
        <f>COUNTIF(BP$6:BP$194,136%)</f>
        <v>0</v>
      </c>
      <c r="BQ223" s="182"/>
      <c r="BR223" s="276" t="s">
        <v>316</v>
      </c>
      <c r="BS223" s="183">
        <f>COUNTIF(BS$6:BS$194,136%)</f>
        <v>3</v>
      </c>
      <c r="BT223" s="182"/>
      <c r="BU223" s="184"/>
      <c r="BV223" s="185"/>
    </row>
    <row r="224" spans="2:74" s="84" customFormat="1" x14ac:dyDescent="0.25">
      <c r="B224" s="276" t="s">
        <v>316</v>
      </c>
      <c r="C224" s="183" t="s">
        <v>342</v>
      </c>
      <c r="D224" s="179"/>
      <c r="E224" s="183">
        <f>COUNTIF(E$6:E$194,135%)</f>
        <v>8</v>
      </c>
      <c r="F224" s="179"/>
      <c r="G224" s="183">
        <f>COUNTIF(G$6:G$194,135%)</f>
        <v>10</v>
      </c>
      <c r="H224" s="179"/>
      <c r="I224" s="183">
        <f>COUNTIF(I$6:I$194,135%)</f>
        <v>14</v>
      </c>
      <c r="J224" s="179"/>
      <c r="K224" s="183">
        <f>COUNTIF(K$6:K$194,135%)</f>
        <v>17</v>
      </c>
      <c r="L224" s="179"/>
      <c r="M224" s="183">
        <f>COUNTIF(M$6:M$194,135%)</f>
        <v>14</v>
      </c>
      <c r="N224" s="179"/>
      <c r="O224" s="183">
        <f>COUNTIF(O$6:O$194,135%)</f>
        <v>14</v>
      </c>
      <c r="P224" s="179"/>
      <c r="Q224" s="183">
        <f>COUNTIF(Q$6:Q$194,135%)</f>
        <v>14</v>
      </c>
      <c r="R224" s="179"/>
      <c r="S224" s="183">
        <f>COUNTIF(S$6:S$194,135%)</f>
        <v>18</v>
      </c>
      <c r="T224" s="179"/>
      <c r="U224" s="183">
        <f>COUNTIF(U$6:U$194,135%)</f>
        <v>17</v>
      </c>
      <c r="V224" s="179"/>
      <c r="W224" s="183">
        <f>COUNTIF(W$6:W$194,135%)</f>
        <v>15</v>
      </c>
      <c r="X224" s="179"/>
      <c r="Y224" s="183">
        <f>COUNTIF(Y$6:Y$194,135%)</f>
        <v>14</v>
      </c>
      <c r="Z224" s="179"/>
      <c r="AA224" s="183">
        <f>COUNTIF(AA$6:AA$194,135%)</f>
        <v>12</v>
      </c>
      <c r="AB224" s="179"/>
      <c r="AC224" s="183">
        <f>COUNTIF(AC$6:AC$194,135%)</f>
        <v>10</v>
      </c>
      <c r="AD224" s="179"/>
      <c r="AE224" s="183">
        <f>COUNTIF(AE$6:AE$194,135%)</f>
        <v>11</v>
      </c>
      <c r="AF224" s="179"/>
      <c r="AG224" s="183">
        <f>COUNTIF(AG$6:AG$194,135%)</f>
        <v>11</v>
      </c>
      <c r="AH224" s="179"/>
      <c r="AI224" s="183">
        <f>COUNTIF(AI$6:AI$194,135%)</f>
        <v>11</v>
      </c>
      <c r="AJ224" s="179"/>
      <c r="AK224" s="183">
        <f>COUNTIF(AK$6:AK$194,135%)</f>
        <v>11</v>
      </c>
      <c r="AL224" s="179"/>
      <c r="AM224" s="183">
        <f>COUNTIF(AM$6:AM$194,135%)</f>
        <v>10</v>
      </c>
      <c r="AN224" s="179"/>
      <c r="AO224" s="183">
        <f>COUNTIF(AO$6:AO$194,135%)</f>
        <v>9</v>
      </c>
      <c r="AP224" s="179"/>
      <c r="AQ224" s="183">
        <f>COUNTIF(AQ$6:AQ$194,135%)</f>
        <v>9</v>
      </c>
      <c r="AR224" s="179"/>
      <c r="AS224" s="183">
        <f>COUNTIF(AS$6:AS$194,135%)</f>
        <v>9</v>
      </c>
      <c r="AT224" s="179"/>
      <c r="AU224" s="183">
        <f>COUNTIF(AU$6:AU$194,135%)</f>
        <v>9</v>
      </c>
      <c r="AV224" s="179"/>
      <c r="AW224" s="183">
        <f>COUNTIF(AW$6:AW$194,135%)</f>
        <v>9</v>
      </c>
      <c r="AX224" s="179"/>
      <c r="AY224" s="183">
        <f>COUNTIF(AY$6:AY$194,135%)</f>
        <v>9</v>
      </c>
      <c r="AZ224" s="179"/>
      <c r="BA224" s="183">
        <f>COUNTIF(BA$6:BA$194,135%)</f>
        <v>9</v>
      </c>
      <c r="BB224" s="179"/>
      <c r="BC224" s="183">
        <f>COUNTIF(BC$6:BC$194,135%)</f>
        <v>9</v>
      </c>
      <c r="BD224" s="179"/>
      <c r="BE224" s="183">
        <f>COUNTIF(BE$6:BE$194,135%)</f>
        <v>10</v>
      </c>
      <c r="BF224" s="179"/>
      <c r="BG224" s="183">
        <f>COUNTIF(BG$6:BG$194,135%)</f>
        <v>10</v>
      </c>
      <c r="BH224" s="179"/>
      <c r="BI224" s="183">
        <f>COUNTIF(BI$6:BI$194,135%)</f>
        <v>10</v>
      </c>
      <c r="BJ224" s="179"/>
      <c r="BK224" s="183">
        <f>COUNTIF(BK$6:BK$194,135%)</f>
        <v>10</v>
      </c>
      <c r="BL224" s="179"/>
      <c r="BM224" s="183">
        <f>COUNTIF(BM$6:BM$194,135%)</f>
        <v>1</v>
      </c>
      <c r="BN224" s="182"/>
      <c r="BO224" s="276" t="s">
        <v>316</v>
      </c>
      <c r="BP224" s="183">
        <f>COUNTIF(BP$6:BP$194,135%)</f>
        <v>1</v>
      </c>
      <c r="BQ224" s="182"/>
      <c r="BR224" s="276" t="s">
        <v>316</v>
      </c>
      <c r="BS224" s="183">
        <f>COUNTIF(BS$6:BS$194,135%)</f>
        <v>1</v>
      </c>
      <c r="BT224" s="182"/>
      <c r="BU224" s="95"/>
    </row>
    <row r="225" spans="2:73" s="84" customFormat="1" x14ac:dyDescent="0.25">
      <c r="B225" s="276" t="s">
        <v>316</v>
      </c>
      <c r="C225" s="183" t="s">
        <v>343</v>
      </c>
      <c r="D225" s="179"/>
      <c r="E225" s="183">
        <f>COUNTIF(E$6:E$194,133%)</f>
        <v>0</v>
      </c>
      <c r="F225" s="179"/>
      <c r="G225" s="183">
        <f>COUNTIF(G$6:G$194,133%)</f>
        <v>0</v>
      </c>
      <c r="H225" s="179"/>
      <c r="I225" s="183">
        <f>COUNTIF(I$6:I$194,133%)</f>
        <v>0</v>
      </c>
      <c r="J225" s="179"/>
      <c r="K225" s="183">
        <f>COUNTIF(K$6:K$194,133%)</f>
        <v>0</v>
      </c>
      <c r="L225" s="179"/>
      <c r="M225" s="183">
        <f>COUNTIF(M$6:M$194,133%)</f>
        <v>0</v>
      </c>
      <c r="N225" s="179"/>
      <c r="O225" s="183">
        <f>COUNTIF(O$6:O$194,133%)</f>
        <v>0</v>
      </c>
      <c r="P225" s="179"/>
      <c r="Q225" s="183">
        <f>COUNTIF(Q$6:Q$194,133%)</f>
        <v>0</v>
      </c>
      <c r="R225" s="179"/>
      <c r="S225" s="183">
        <f>COUNTIF(S$6:S$194,133%)</f>
        <v>0</v>
      </c>
      <c r="T225" s="179"/>
      <c r="U225" s="183">
        <f>COUNTIF(U$6:U$194,133%)</f>
        <v>0</v>
      </c>
      <c r="V225" s="179"/>
      <c r="W225" s="183">
        <f>COUNTIF(W$6:W$194,133%)</f>
        <v>0</v>
      </c>
      <c r="X225" s="179"/>
      <c r="Y225" s="183">
        <f>COUNTIF(Y$6:Y$194,133%)</f>
        <v>0</v>
      </c>
      <c r="Z225" s="179"/>
      <c r="AA225" s="183">
        <f>COUNTIF(AA$6:AA$194,133%)</f>
        <v>0</v>
      </c>
      <c r="AB225" s="179"/>
      <c r="AC225" s="183">
        <f>COUNTIF(AC$6:AC$194,133%)</f>
        <v>0</v>
      </c>
      <c r="AD225" s="179"/>
      <c r="AE225" s="183">
        <f>COUNTIF(AE$6:AE$194,133%)</f>
        <v>0</v>
      </c>
      <c r="AF225" s="179"/>
      <c r="AG225" s="183">
        <f>COUNTIF(AG$6:AG$194,133%)</f>
        <v>0</v>
      </c>
      <c r="AH225" s="179"/>
      <c r="AI225" s="183">
        <f>COUNTIF(AI$6:AI$194,133%)</f>
        <v>0</v>
      </c>
      <c r="AJ225" s="179"/>
      <c r="AK225" s="183">
        <f>COUNTIF(AK$6:AK$194,133%)</f>
        <v>0</v>
      </c>
      <c r="AL225" s="179"/>
      <c r="AM225" s="183">
        <f>COUNTIF(AM$6:AM$194,133%)</f>
        <v>0</v>
      </c>
      <c r="AN225" s="179"/>
      <c r="AO225" s="183">
        <f>COUNTIF(AO$6:AO$194,133%)</f>
        <v>0</v>
      </c>
      <c r="AP225" s="179"/>
      <c r="AQ225" s="183">
        <f>COUNTIF(AQ$6:AQ$194,133%)</f>
        <v>0</v>
      </c>
      <c r="AR225" s="179"/>
      <c r="AS225" s="183">
        <f>COUNTIF(AS$6:AS$194,133%)</f>
        <v>0</v>
      </c>
      <c r="AT225" s="179"/>
      <c r="AU225" s="183">
        <f>COUNTIF(AU$6:AU$194,133%)</f>
        <v>0</v>
      </c>
      <c r="AV225" s="179"/>
      <c r="AW225" s="183">
        <f>COUNTIF(AW$6:AW$194,133%)</f>
        <v>0</v>
      </c>
      <c r="AX225" s="179"/>
      <c r="AY225" s="183">
        <f>COUNTIF(AY$6:AY$194,133%)</f>
        <v>0</v>
      </c>
      <c r="AZ225" s="179"/>
      <c r="BA225" s="183">
        <f>COUNTIF(BA$6:BA$194,133%)</f>
        <v>0</v>
      </c>
      <c r="BB225" s="179"/>
      <c r="BC225" s="183">
        <f>COUNTIF(BC$6:BC$194,133%)</f>
        <v>0</v>
      </c>
      <c r="BD225" s="179"/>
      <c r="BE225" s="183">
        <f>COUNTIF(BE$6:BE$194,133%)</f>
        <v>0</v>
      </c>
      <c r="BF225" s="179"/>
      <c r="BG225" s="183">
        <f>COUNTIF(BG$6:BG$194,133%)</f>
        <v>0</v>
      </c>
      <c r="BH225" s="179"/>
      <c r="BI225" s="183">
        <f>COUNTIF(BI$6:BI$194,133%)</f>
        <v>0</v>
      </c>
      <c r="BJ225" s="179"/>
      <c r="BK225" s="183">
        <f>COUNTIF(BK$6:BK$194,133%)</f>
        <v>0</v>
      </c>
      <c r="BL225" s="179"/>
      <c r="BM225" s="183">
        <f>COUNTIF(BM$6:BM$194,133%)</f>
        <v>7</v>
      </c>
      <c r="BN225" s="182"/>
      <c r="BO225" s="276" t="s">
        <v>316</v>
      </c>
      <c r="BP225" s="183">
        <f>COUNTIF(BP$6:BP$194,133%)</f>
        <v>7</v>
      </c>
      <c r="BQ225" s="182"/>
      <c r="BR225" s="276" t="s">
        <v>316</v>
      </c>
      <c r="BS225" s="183">
        <f>COUNTIF(BS$6:BS$194,133%)</f>
        <v>5</v>
      </c>
      <c r="BT225" s="182"/>
      <c r="BU225" s="95"/>
    </row>
    <row r="226" spans="2:73" s="84" customFormat="1" x14ac:dyDescent="0.25">
      <c r="B226" s="276" t="s">
        <v>316</v>
      </c>
      <c r="C226" s="183" t="s">
        <v>344</v>
      </c>
      <c r="D226" s="179"/>
      <c r="E226" s="183">
        <f>COUNTIF(E$6:E$194,130%)</f>
        <v>22</v>
      </c>
      <c r="F226" s="179"/>
      <c r="G226" s="183">
        <f>COUNTIF(G$6:G$194,130%)</f>
        <v>26</v>
      </c>
      <c r="H226" s="179"/>
      <c r="I226" s="183">
        <f>COUNTIF(I$6:I$194,130%)</f>
        <v>24</v>
      </c>
      <c r="J226" s="179"/>
      <c r="K226" s="183">
        <f>COUNTIF(K$6:K$194,130%)</f>
        <v>22</v>
      </c>
      <c r="L226" s="179"/>
      <c r="M226" s="183">
        <f>COUNTIF(M$6:M$194,130%)</f>
        <v>25</v>
      </c>
      <c r="N226" s="179"/>
      <c r="O226" s="183">
        <f>COUNTIF(O$6:O$194,130%)</f>
        <v>24</v>
      </c>
      <c r="P226" s="179"/>
      <c r="Q226" s="183">
        <f>COUNTIF(Q$6:Q$194,130%)</f>
        <v>23</v>
      </c>
      <c r="R226" s="179"/>
      <c r="S226" s="183">
        <f>COUNTIF(S$6:S$194,130%)</f>
        <v>24</v>
      </c>
      <c r="T226" s="179"/>
      <c r="U226" s="183">
        <f>COUNTIF(U$6:U$194,130%)</f>
        <v>27</v>
      </c>
      <c r="V226" s="179"/>
      <c r="W226" s="183">
        <f>COUNTIF(W$6:W$194,130%)</f>
        <v>27</v>
      </c>
      <c r="X226" s="179"/>
      <c r="Y226" s="183">
        <f>COUNTIF(Y$6:Y$194,130%)</f>
        <v>25</v>
      </c>
      <c r="Z226" s="179"/>
      <c r="AA226" s="183">
        <f>COUNTIF(AA$6:AA$194,130%)</f>
        <v>25</v>
      </c>
      <c r="AB226" s="179"/>
      <c r="AC226" s="183">
        <f>COUNTIF(AC$6:AC$194,130%)</f>
        <v>23</v>
      </c>
      <c r="AD226" s="179"/>
      <c r="AE226" s="183">
        <f>COUNTIF(AE$6:AE$194,130%)</f>
        <v>25</v>
      </c>
      <c r="AF226" s="179"/>
      <c r="AG226" s="183">
        <f>COUNTIF(AG$6:AG$194,130%)</f>
        <v>25</v>
      </c>
      <c r="AH226" s="179"/>
      <c r="AI226" s="183">
        <f>COUNTIF(AI$6:AI$194,130%)</f>
        <v>27</v>
      </c>
      <c r="AJ226" s="179"/>
      <c r="AK226" s="183">
        <f>COUNTIF(AK$6:AK$194,130%)</f>
        <v>13</v>
      </c>
      <c r="AL226" s="179"/>
      <c r="AM226" s="183">
        <f>COUNTIF(AM$6:AM$194,130%)</f>
        <v>12</v>
      </c>
      <c r="AN226" s="179"/>
      <c r="AO226" s="183">
        <f>COUNTIF(AO$6:AO$194,130%)</f>
        <v>13</v>
      </c>
      <c r="AP226" s="179"/>
      <c r="AQ226" s="183">
        <f>COUNTIF(AQ$6:AQ$194,130%)</f>
        <v>11</v>
      </c>
      <c r="AR226" s="179"/>
      <c r="AS226" s="183">
        <f>COUNTIF(AS$6:AS$194,130%)</f>
        <v>9</v>
      </c>
      <c r="AT226" s="179"/>
      <c r="AU226" s="183">
        <f>COUNTIF(AU$6:AU$194,130%)</f>
        <v>9</v>
      </c>
      <c r="AV226" s="179"/>
      <c r="AW226" s="183">
        <f>COUNTIF(AW$6:AW$194,130%)</f>
        <v>9</v>
      </c>
      <c r="AX226" s="179"/>
      <c r="AY226" s="183">
        <f>COUNTIF(AY$6:AY$194,130%)</f>
        <v>8</v>
      </c>
      <c r="AZ226" s="179"/>
      <c r="BA226" s="183">
        <f>COUNTIF(BA$6:BA$194,130%)</f>
        <v>7</v>
      </c>
      <c r="BB226" s="179"/>
      <c r="BC226" s="183">
        <f>COUNTIF(BC$6:BC$194,130%)</f>
        <v>7</v>
      </c>
      <c r="BD226" s="179"/>
      <c r="BE226" s="183">
        <f>COUNTIF(BE$6:BE$194,130%)</f>
        <v>7</v>
      </c>
      <c r="BF226" s="179"/>
      <c r="BG226" s="183">
        <f>COUNTIF(BG$6:BG$194,130%)</f>
        <v>8</v>
      </c>
      <c r="BH226" s="179"/>
      <c r="BI226" s="183">
        <f>COUNTIF(BI$6:BI$194,130%)</f>
        <v>7</v>
      </c>
      <c r="BJ226" s="179"/>
      <c r="BK226" s="183">
        <f>COUNTIF(BK$6:BK$194,130%)</f>
        <v>7</v>
      </c>
      <c r="BL226" s="179"/>
      <c r="BM226" s="183">
        <f>COUNTIF(BM$6:BM$194,130%)</f>
        <v>3</v>
      </c>
      <c r="BN226" s="182"/>
      <c r="BO226" s="276" t="s">
        <v>316</v>
      </c>
      <c r="BP226" s="183">
        <f>COUNTIF(BP$6:BP$194,130%)</f>
        <v>3</v>
      </c>
      <c r="BQ226" s="182"/>
      <c r="BR226" s="276" t="s">
        <v>316</v>
      </c>
      <c r="BS226" s="183">
        <f>COUNTIF(BS$6:BS$194,130%)</f>
        <v>1</v>
      </c>
      <c r="BT226" s="182"/>
      <c r="BU226" s="95"/>
    </row>
    <row r="227" spans="2:73" s="84" customFormat="1" x14ac:dyDescent="0.25">
      <c r="B227" s="276" t="s">
        <v>316</v>
      </c>
      <c r="C227" s="183" t="s">
        <v>345</v>
      </c>
      <c r="D227" s="179"/>
      <c r="E227" s="183">
        <f>COUNTIF(E$6:E$194,128%)</f>
        <v>0</v>
      </c>
      <c r="F227" s="179"/>
      <c r="G227" s="183">
        <f>COUNTIF(G$6:G$194,128%)</f>
        <v>0</v>
      </c>
      <c r="H227" s="179"/>
      <c r="I227" s="183">
        <f>COUNTIF(I$6:I$194,128%)</f>
        <v>0</v>
      </c>
      <c r="J227" s="179"/>
      <c r="K227" s="183">
        <f>COUNTIF(K$6:K$194,128%)</f>
        <v>0</v>
      </c>
      <c r="L227" s="179"/>
      <c r="M227" s="183">
        <f>COUNTIF(M$6:M$194,128%)</f>
        <v>0</v>
      </c>
      <c r="N227" s="179"/>
      <c r="O227" s="183">
        <f>COUNTIF(O$6:O$194,128%)</f>
        <v>0</v>
      </c>
      <c r="P227" s="179"/>
      <c r="Q227" s="183">
        <f>COUNTIF(Q$6:Q$194,128%)</f>
        <v>0</v>
      </c>
      <c r="R227" s="179"/>
      <c r="S227" s="183">
        <f>COUNTIF(S$6:S$194,128%)</f>
        <v>0</v>
      </c>
      <c r="T227" s="179"/>
      <c r="U227" s="183">
        <f>COUNTIF(U$6:U$194,128%)</f>
        <v>0</v>
      </c>
      <c r="V227" s="179"/>
      <c r="W227" s="183">
        <f>COUNTIF(W$6:W$194,128%)</f>
        <v>0</v>
      </c>
      <c r="X227" s="179"/>
      <c r="Y227" s="183">
        <f>COUNTIF(Y$6:Y$194,128%)</f>
        <v>0</v>
      </c>
      <c r="Z227" s="179"/>
      <c r="AA227" s="183">
        <f>COUNTIF(AA$6:AA$194,128%)</f>
        <v>0</v>
      </c>
      <c r="AB227" s="179"/>
      <c r="AC227" s="183">
        <f>COUNTIF(AC$6:AC$194,128%)</f>
        <v>0</v>
      </c>
      <c r="AD227" s="179"/>
      <c r="AE227" s="183">
        <f>COUNTIF(AE$6:AE$194,128%)</f>
        <v>0</v>
      </c>
      <c r="AF227" s="179"/>
      <c r="AG227" s="183">
        <f>COUNTIF(AG$6:AG$194,128%)</f>
        <v>0</v>
      </c>
      <c r="AH227" s="179"/>
      <c r="AI227" s="183">
        <f>COUNTIF(AI$6:AI$194,128%)</f>
        <v>0</v>
      </c>
      <c r="AJ227" s="179"/>
      <c r="AK227" s="183">
        <f>COUNTIF(AK$6:AK$194,128%)</f>
        <v>0</v>
      </c>
      <c r="AL227" s="179"/>
      <c r="AM227" s="183">
        <f>COUNTIF(AM$6:AM$194,128%)</f>
        <v>0</v>
      </c>
      <c r="AN227" s="179"/>
      <c r="AO227" s="183">
        <f>COUNTIF(AO$6:AO$194,128%)</f>
        <v>0</v>
      </c>
      <c r="AP227" s="179"/>
      <c r="AQ227" s="183">
        <f>COUNTIF(AQ$6:AQ$194,128%)</f>
        <v>0</v>
      </c>
      <c r="AR227" s="179"/>
      <c r="AS227" s="183">
        <f>COUNTIF(AS$6:AS$194,128%)</f>
        <v>0</v>
      </c>
      <c r="AT227" s="179"/>
      <c r="AU227" s="183">
        <f>COUNTIF(AU$6:AU$194,128%)</f>
        <v>0</v>
      </c>
      <c r="AV227" s="179"/>
      <c r="AW227" s="183">
        <f>COUNTIF(AW$6:AW$194,128%)</f>
        <v>0</v>
      </c>
      <c r="AX227" s="179"/>
      <c r="AY227" s="183">
        <f>COUNTIF(AY$6:AY$194,128%)</f>
        <v>0</v>
      </c>
      <c r="AZ227" s="179"/>
      <c r="BA227" s="183">
        <f>COUNTIF(BA$6:BA$194,128%)</f>
        <v>0</v>
      </c>
      <c r="BB227" s="179"/>
      <c r="BC227" s="183">
        <f>COUNTIF(BC$6:BC$194,128%)</f>
        <v>0</v>
      </c>
      <c r="BD227" s="179"/>
      <c r="BE227" s="183">
        <f>COUNTIF(BE$6:BE$194,128%)</f>
        <v>0</v>
      </c>
      <c r="BF227" s="179"/>
      <c r="BG227" s="183">
        <f>COUNTIF(BG$6:BG$194,128%)</f>
        <v>0</v>
      </c>
      <c r="BH227" s="179"/>
      <c r="BI227" s="183">
        <f>COUNTIF(BI$6:BI$194,128%)</f>
        <v>0</v>
      </c>
      <c r="BJ227" s="179"/>
      <c r="BK227" s="183">
        <f>COUNTIF(BK$6:BK$194,128%)</f>
        <v>0</v>
      </c>
      <c r="BL227" s="179"/>
      <c r="BM227" s="183">
        <f>COUNTIF(BM$6:BM$194,128%)</f>
        <v>1</v>
      </c>
      <c r="BN227" s="182"/>
      <c r="BO227" s="276" t="s">
        <v>316</v>
      </c>
      <c r="BP227" s="183">
        <f>COUNTIF(BP$6:BP$194,128%)</f>
        <v>0</v>
      </c>
      <c r="BQ227" s="182"/>
      <c r="BR227" s="276" t="s">
        <v>316</v>
      </c>
      <c r="BS227" s="183">
        <f>COUNTIF(BS$6:BS$194,128%)</f>
        <v>0</v>
      </c>
      <c r="BT227" s="182"/>
      <c r="BU227" s="95"/>
    </row>
    <row r="228" spans="2:73" s="84" customFormat="1" x14ac:dyDescent="0.25">
      <c r="B228" s="276" t="s">
        <v>316</v>
      </c>
      <c r="C228" s="183" t="s">
        <v>346</v>
      </c>
      <c r="D228" s="179"/>
      <c r="E228" s="183">
        <f>COUNTIF(E$6:E$194,125%)</f>
        <v>22</v>
      </c>
      <c r="F228" s="179"/>
      <c r="G228" s="183">
        <f>COUNTIF(G$6:G$194,125%)</f>
        <v>17</v>
      </c>
      <c r="H228" s="179"/>
      <c r="I228" s="183">
        <f>COUNTIF(I$6:I$194,125%)</f>
        <v>19</v>
      </c>
      <c r="J228" s="179"/>
      <c r="K228" s="183">
        <f>COUNTIF(K$6:K$194,125%)</f>
        <v>17</v>
      </c>
      <c r="L228" s="179"/>
      <c r="M228" s="183">
        <f>COUNTIF(M$6:M$194,125%)</f>
        <v>18</v>
      </c>
      <c r="N228" s="179"/>
      <c r="O228" s="183">
        <f>COUNTIF(O$6:O$194,125%)</f>
        <v>19</v>
      </c>
      <c r="P228" s="179"/>
      <c r="Q228" s="183">
        <f>COUNTIF(Q$6:Q$194,125%)</f>
        <v>18</v>
      </c>
      <c r="R228" s="179"/>
      <c r="S228" s="183">
        <f>COUNTIF(S$6:S$194,125%)</f>
        <v>20</v>
      </c>
      <c r="T228" s="179"/>
      <c r="U228" s="183">
        <f>COUNTIF(U$6:U$194,125%)</f>
        <v>20</v>
      </c>
      <c r="V228" s="179"/>
      <c r="W228" s="183">
        <f>COUNTIF(W$6:W$194,125%)</f>
        <v>20</v>
      </c>
      <c r="X228" s="179"/>
      <c r="Y228" s="183">
        <f>COUNTIF(Y$6:Y$194,125%)</f>
        <v>17</v>
      </c>
      <c r="Z228" s="179"/>
      <c r="AA228" s="183">
        <f>COUNTIF(AA$6:AA$194,125%)</f>
        <v>16</v>
      </c>
      <c r="AB228" s="179"/>
      <c r="AC228" s="183">
        <f>COUNTIF(AC$6:AC$194,125%)</f>
        <v>17</v>
      </c>
      <c r="AD228" s="179"/>
      <c r="AE228" s="183">
        <f>COUNTIF(AE$6:AE$194,125%)</f>
        <v>12</v>
      </c>
      <c r="AF228" s="179"/>
      <c r="AG228" s="183">
        <f>COUNTIF(AG$6:AG$194,125%)</f>
        <v>11</v>
      </c>
      <c r="AH228" s="179"/>
      <c r="AI228" s="183">
        <f>COUNTIF(AI$6:AI$194,125%)</f>
        <v>11</v>
      </c>
      <c r="AJ228" s="179"/>
      <c r="AK228" s="183">
        <f>COUNTIF(AK$6:AK$194,125%)</f>
        <v>2</v>
      </c>
      <c r="AL228" s="179"/>
      <c r="AM228" s="183">
        <f>COUNTIF(AM$6:AM$194,125%)</f>
        <v>2</v>
      </c>
      <c r="AN228" s="179"/>
      <c r="AO228" s="183">
        <f>COUNTIF(AO$6:AO$194,125%)</f>
        <v>4</v>
      </c>
      <c r="AP228" s="179"/>
      <c r="AQ228" s="183">
        <f>COUNTIF(AQ$6:AQ$194,125%)</f>
        <v>4</v>
      </c>
      <c r="AR228" s="179"/>
      <c r="AS228" s="183">
        <f>COUNTIF(AS$6:AS$194,125%)</f>
        <v>4</v>
      </c>
      <c r="AT228" s="179"/>
      <c r="AU228" s="183">
        <f>COUNTIF(AU$6:AU$194,125%)</f>
        <v>4</v>
      </c>
      <c r="AV228" s="179"/>
      <c r="AW228" s="183">
        <f>COUNTIF(AW$6:AW$194,125%)</f>
        <v>4</v>
      </c>
      <c r="AX228" s="179"/>
      <c r="AY228" s="183">
        <f>COUNTIF(AY$6:AY$194,125%)</f>
        <v>4</v>
      </c>
      <c r="AZ228" s="179"/>
      <c r="BA228" s="183">
        <f>COUNTIF(BA$6:BA$194,125%)</f>
        <v>3</v>
      </c>
      <c r="BB228" s="179"/>
      <c r="BC228" s="183">
        <f>COUNTIF(BC$6:BC$194,125%)</f>
        <v>2</v>
      </c>
      <c r="BD228" s="179"/>
      <c r="BE228" s="183">
        <f>COUNTIF(BE$6:BE$194,125%)</f>
        <v>1</v>
      </c>
      <c r="BF228" s="179"/>
      <c r="BG228" s="183">
        <f>COUNTIF(BG$6:BG$194,125%)</f>
        <v>1</v>
      </c>
      <c r="BH228" s="179"/>
      <c r="BI228" s="183">
        <f>COUNTIF(BI$6:BI$194,125%)</f>
        <v>1</v>
      </c>
      <c r="BJ228" s="179"/>
      <c r="BK228" s="183">
        <f>COUNTIF(BK$6:BK$194,125%)</f>
        <v>1</v>
      </c>
      <c r="BL228" s="179"/>
      <c r="BM228" s="183">
        <f>COUNTIF(BM$6:BM$194,125%)</f>
        <v>0</v>
      </c>
      <c r="BN228" s="182"/>
      <c r="BO228" s="276" t="s">
        <v>316</v>
      </c>
      <c r="BP228" s="183">
        <f>COUNTIF(BP$6:BP$194,125%)</f>
        <v>0</v>
      </c>
      <c r="BQ228" s="182"/>
      <c r="BR228" s="276" t="s">
        <v>316</v>
      </c>
      <c r="BS228" s="183">
        <f>COUNTIF(BS$6:BS$194,125%)</f>
        <v>0</v>
      </c>
      <c r="BT228" s="182"/>
      <c r="BU228" s="95"/>
    </row>
    <row r="229" spans="2:73" s="84" customFormat="1" x14ac:dyDescent="0.25">
      <c r="B229" s="276" t="s">
        <v>316</v>
      </c>
      <c r="C229" s="183" t="s">
        <v>347</v>
      </c>
      <c r="D229" s="179"/>
      <c r="E229" s="183">
        <f>COUNTIF(E$6:E$194,120%)</f>
        <v>32</v>
      </c>
      <c r="F229" s="179"/>
      <c r="G229" s="183">
        <f>COUNTIF(G$6:G$194,120%)</f>
        <v>30</v>
      </c>
      <c r="H229" s="179"/>
      <c r="I229" s="183">
        <f>COUNTIF(I$6:I$194,120%)</f>
        <v>28</v>
      </c>
      <c r="J229" s="179"/>
      <c r="K229" s="183">
        <f>COUNTIF(K$6:K$194,120%)</f>
        <v>30</v>
      </c>
      <c r="L229" s="179"/>
      <c r="M229" s="183">
        <f>COUNTIF(M$6:M$194,120%)</f>
        <v>29</v>
      </c>
      <c r="N229" s="179"/>
      <c r="O229" s="183">
        <f>COUNTIF(O$6:O$194,120%)</f>
        <v>30</v>
      </c>
      <c r="P229" s="179"/>
      <c r="Q229" s="183">
        <f>COUNTIF(Q$6:Q$194,120%)</f>
        <v>31</v>
      </c>
      <c r="R229" s="179"/>
      <c r="S229" s="183">
        <f>COUNTIF(S$6:S$194,120%)</f>
        <v>18</v>
      </c>
      <c r="T229" s="179"/>
      <c r="U229" s="183">
        <f>COUNTIF(U$6:U$194,120%)</f>
        <v>16</v>
      </c>
      <c r="V229" s="179"/>
      <c r="W229" s="183">
        <f>COUNTIF(W$6:W$194,120%)</f>
        <v>17</v>
      </c>
      <c r="X229" s="179"/>
      <c r="Y229" s="183">
        <f>COUNTIF(Y$6:Y$194,120%)</f>
        <v>17</v>
      </c>
      <c r="Z229" s="179"/>
      <c r="AA229" s="183">
        <f>COUNTIF(AA$6:AA$194,120%)</f>
        <v>14</v>
      </c>
      <c r="AB229" s="179"/>
      <c r="AC229" s="183">
        <f>COUNTIF(AC$6:AC$194,120%)</f>
        <v>14</v>
      </c>
      <c r="AD229" s="179"/>
      <c r="AE229" s="183">
        <f>COUNTIF(AE$6:AE$194,120%)</f>
        <v>12</v>
      </c>
      <c r="AF229" s="179"/>
      <c r="AG229" s="183">
        <f>COUNTIF(AG$6:AG$194,120%)</f>
        <v>10</v>
      </c>
      <c r="AH229" s="179"/>
      <c r="AI229" s="183">
        <f>COUNTIF(AI$6:AI$194,120%)</f>
        <v>9</v>
      </c>
      <c r="AJ229" s="179"/>
      <c r="AK229" s="183">
        <f>COUNTIF(AK$6:AK$194,120%)</f>
        <v>6</v>
      </c>
      <c r="AL229" s="179"/>
      <c r="AM229" s="183">
        <f>COUNTIF(AM$6:AM$194,120%)</f>
        <v>8</v>
      </c>
      <c r="AN229" s="179"/>
      <c r="AO229" s="183">
        <f>COUNTIF(AO$6:AO$194,120%)</f>
        <v>6</v>
      </c>
      <c r="AP229" s="179"/>
      <c r="AQ229" s="183">
        <f>COUNTIF(AQ$6:AQ$194,120%)</f>
        <v>6</v>
      </c>
      <c r="AR229" s="179"/>
      <c r="AS229" s="183">
        <f>COUNTIF(AS$6:AS$194,120%)</f>
        <v>4</v>
      </c>
      <c r="AT229" s="179"/>
      <c r="AU229" s="183">
        <f>COUNTIF(AU$6:AU$194,120%)</f>
        <v>4</v>
      </c>
      <c r="AV229" s="179"/>
      <c r="AW229" s="183">
        <f>COUNTIF(AW$6:AW$194,120%)</f>
        <v>4</v>
      </c>
      <c r="AX229" s="179"/>
      <c r="AY229" s="183">
        <f>COUNTIF(AY$6:AY$194,120%)</f>
        <v>4</v>
      </c>
      <c r="AZ229" s="179"/>
      <c r="BA229" s="183">
        <f>COUNTIF(BA$6:BA$194,120%)</f>
        <v>4</v>
      </c>
      <c r="BB229" s="179"/>
      <c r="BC229" s="183">
        <f>COUNTIF(BC$6:BC$194,120%)</f>
        <v>4</v>
      </c>
      <c r="BD229" s="179"/>
      <c r="BE229" s="183">
        <f>COUNTIF(BE$6:BE$194,120%)</f>
        <v>4</v>
      </c>
      <c r="BF229" s="179"/>
      <c r="BG229" s="183">
        <f>COUNTIF(BG$6:BG$194,120%)</f>
        <v>3</v>
      </c>
      <c r="BH229" s="179"/>
      <c r="BI229" s="183">
        <f>COUNTIF(BI$6:BI$194,120%)</f>
        <v>3</v>
      </c>
      <c r="BJ229" s="179"/>
      <c r="BK229" s="183">
        <f>COUNTIF(BK$6:BK$194,120%)</f>
        <v>3</v>
      </c>
      <c r="BL229" s="179"/>
      <c r="BM229" s="183">
        <f>COUNTIF(BM$6:BM$194,120%)</f>
        <v>0</v>
      </c>
      <c r="BN229" s="182"/>
      <c r="BO229" s="276" t="s">
        <v>316</v>
      </c>
      <c r="BP229" s="183">
        <f>COUNTIF(BP$6:BP$194,120%)</f>
        <v>0</v>
      </c>
      <c r="BQ229" s="182"/>
      <c r="BR229" s="276" t="s">
        <v>316</v>
      </c>
      <c r="BS229" s="183">
        <f>COUNTIF(BS$6:BS$194,120%)</f>
        <v>0</v>
      </c>
      <c r="BT229" s="182"/>
      <c r="BU229" s="95"/>
    </row>
    <row r="230" spans="2:73" s="84" customFormat="1" x14ac:dyDescent="0.25">
      <c r="B230" s="276" t="s">
        <v>316</v>
      </c>
      <c r="C230" s="183" t="s">
        <v>348</v>
      </c>
      <c r="D230" s="179"/>
      <c r="E230" s="183">
        <f>COUNTIF(E$6:E$194,115%)</f>
        <v>8</v>
      </c>
      <c r="F230" s="179"/>
      <c r="G230" s="183">
        <f>COUNTIF(G$6:G$194,115%)</f>
        <v>8</v>
      </c>
      <c r="H230" s="179"/>
      <c r="I230" s="183">
        <f>COUNTIF(I$6:I$194,115%)</f>
        <v>9</v>
      </c>
      <c r="J230" s="179"/>
      <c r="K230" s="183">
        <f>COUNTIF(K$6:K$194,115%)</f>
        <v>7</v>
      </c>
      <c r="L230" s="179"/>
      <c r="M230" s="183">
        <f>COUNTIF(M$6:M$194,115%)</f>
        <v>8</v>
      </c>
      <c r="N230" s="179"/>
      <c r="O230" s="183">
        <f>COUNTIF(O$6:O$194,115%)</f>
        <v>8</v>
      </c>
      <c r="P230" s="179"/>
      <c r="Q230" s="183">
        <f>COUNTIF(Q$6:Q$194,115%)</f>
        <v>7</v>
      </c>
      <c r="R230" s="179"/>
      <c r="S230" s="183">
        <f>COUNTIF(S$6:S$194,115%)</f>
        <v>5</v>
      </c>
      <c r="T230" s="179"/>
      <c r="U230" s="183">
        <f>COUNTIF(U$6:U$194,115%)</f>
        <v>5</v>
      </c>
      <c r="V230" s="179"/>
      <c r="W230" s="183">
        <f>COUNTIF(W$6:W$194,115%)</f>
        <v>4</v>
      </c>
      <c r="X230" s="179"/>
      <c r="Y230" s="183">
        <f>COUNTIF(Y$6:Y$194,115%)</f>
        <v>4</v>
      </c>
      <c r="Z230" s="179"/>
      <c r="AA230" s="183">
        <f>COUNTIF(AA$6:AA$194,115%)</f>
        <v>4</v>
      </c>
      <c r="AB230" s="179"/>
      <c r="AC230" s="183">
        <f>COUNTIF(AC$6:AC$194,115%)</f>
        <v>4</v>
      </c>
      <c r="AD230" s="179"/>
      <c r="AE230" s="183">
        <f>COUNTIF(AE$6:AE$194,115%)</f>
        <v>4</v>
      </c>
      <c r="AF230" s="179"/>
      <c r="AG230" s="183">
        <f>COUNTIF(AG$6:AG$194,115%)</f>
        <v>2</v>
      </c>
      <c r="AH230" s="179"/>
      <c r="AI230" s="183">
        <f>COUNTIF(AI$6:AI$194,115%)</f>
        <v>2</v>
      </c>
      <c r="AJ230" s="179"/>
      <c r="AK230" s="183">
        <f>COUNTIF(AK$6:AK$194,115%)</f>
        <v>1</v>
      </c>
      <c r="AL230" s="179"/>
      <c r="AM230" s="183">
        <f>COUNTIF(AM$6:AM$194,115%)</f>
        <v>0</v>
      </c>
      <c r="AN230" s="179"/>
      <c r="AO230" s="183">
        <f>COUNTIF(AO$6:AO$194,115%)</f>
        <v>0</v>
      </c>
      <c r="AP230" s="179"/>
      <c r="AQ230" s="183">
        <f>COUNTIF(AQ$6:AQ$194,115%)</f>
        <v>0</v>
      </c>
      <c r="AR230" s="179"/>
      <c r="AS230" s="183">
        <f>COUNTIF(AS$6:AS$194,115%)</f>
        <v>0</v>
      </c>
      <c r="AT230" s="179"/>
      <c r="AU230" s="183">
        <f>COUNTIF(AU$6:AU$194,115%)</f>
        <v>0</v>
      </c>
      <c r="AV230" s="179"/>
      <c r="AW230" s="183">
        <f>COUNTIF(AW$6:AW$194,115%)</f>
        <v>0</v>
      </c>
      <c r="AX230" s="179"/>
      <c r="AY230" s="183">
        <f>COUNTIF(AY$6:AY$194,115%)</f>
        <v>0</v>
      </c>
      <c r="AZ230" s="179"/>
      <c r="BA230" s="183">
        <f>COUNTIF(BA$6:BA$194,115%)</f>
        <v>0</v>
      </c>
      <c r="BB230" s="179"/>
      <c r="BC230" s="183">
        <f>COUNTIF(BC$6:BC$194,115%)</f>
        <v>0</v>
      </c>
      <c r="BD230" s="179"/>
      <c r="BE230" s="183">
        <f>COUNTIF(BE$6:BE$194,115%)</f>
        <v>0</v>
      </c>
      <c r="BF230" s="179"/>
      <c r="BG230" s="183">
        <f>COUNTIF(BG$6:BG$194,115%)</f>
        <v>0</v>
      </c>
      <c r="BH230" s="179"/>
      <c r="BI230" s="183">
        <f>COUNTIF(BI$6:BI$194,115%)</f>
        <v>0</v>
      </c>
      <c r="BJ230" s="179"/>
      <c r="BK230" s="183">
        <f>COUNTIF(BK$6:BK$194,115%)</f>
        <v>0</v>
      </c>
      <c r="BL230" s="179"/>
      <c r="BM230" s="183">
        <f>COUNTIF(BM$6:BM$194,115%)</f>
        <v>0</v>
      </c>
      <c r="BN230" s="182"/>
      <c r="BO230" s="276" t="s">
        <v>316</v>
      </c>
      <c r="BP230" s="183">
        <f>COUNTIF(BP$6:BP$194,115%)</f>
        <v>0</v>
      </c>
      <c r="BQ230" s="182"/>
      <c r="BR230" s="276" t="s">
        <v>316</v>
      </c>
      <c r="BS230" s="183">
        <f>COUNTIF(BS$6:BS$194,115%)</f>
        <v>0</v>
      </c>
      <c r="BT230" s="182"/>
      <c r="BU230" s="95"/>
    </row>
    <row r="231" spans="2:73" s="84" customFormat="1" x14ac:dyDescent="0.25">
      <c r="B231" s="276" t="s">
        <v>316</v>
      </c>
      <c r="C231" s="183" t="s">
        <v>349</v>
      </c>
      <c r="D231" s="179"/>
      <c r="E231" s="183">
        <f>COUNTIF(E$6:E$194,110%)</f>
        <v>27</v>
      </c>
      <c r="F231" s="179"/>
      <c r="G231" s="183">
        <f>COUNTIF(G$6:G$194,110%)</f>
        <v>26</v>
      </c>
      <c r="H231" s="179"/>
      <c r="I231" s="183">
        <f>COUNTIF(I$6:I$194,110%)</f>
        <v>23</v>
      </c>
      <c r="J231" s="179"/>
      <c r="K231" s="183">
        <f>COUNTIF(K$6:K$194,110%)</f>
        <v>23</v>
      </c>
      <c r="L231" s="179"/>
      <c r="M231" s="183">
        <f>COUNTIF(M$6:M$194,110%)</f>
        <v>20</v>
      </c>
      <c r="N231" s="179"/>
      <c r="O231" s="183">
        <f>COUNTIF(O$6:O$194,110%)</f>
        <v>18</v>
      </c>
      <c r="P231" s="179"/>
      <c r="Q231" s="183">
        <f>COUNTIF(Q$6:Q$194,110%)</f>
        <v>18</v>
      </c>
      <c r="R231" s="179"/>
      <c r="S231" s="183">
        <f>COUNTIF(S$6:S$194,110%)</f>
        <v>16</v>
      </c>
      <c r="T231" s="179"/>
      <c r="U231" s="183">
        <f>COUNTIF(U$6:U$194,110%)</f>
        <v>16</v>
      </c>
      <c r="V231" s="179"/>
      <c r="W231" s="183">
        <f>COUNTIF(W$6:W$194,110%)</f>
        <v>16</v>
      </c>
      <c r="X231" s="179"/>
      <c r="Y231" s="183">
        <f>COUNTIF(Y$6:Y$194,110%)</f>
        <v>12</v>
      </c>
      <c r="Z231" s="179"/>
      <c r="AA231" s="183">
        <f>COUNTIF(AA$6:AA$194,110%)</f>
        <v>11</v>
      </c>
      <c r="AB231" s="179"/>
      <c r="AC231" s="183">
        <f>COUNTIF(AC$6:AC$194,110%)</f>
        <v>10</v>
      </c>
      <c r="AD231" s="179"/>
      <c r="AE231" s="183">
        <f>COUNTIF(AE$6:AE$194,110%)</f>
        <v>9</v>
      </c>
      <c r="AF231" s="179"/>
      <c r="AG231" s="183">
        <f>COUNTIF(AG$6:AG$194,110%)</f>
        <v>10</v>
      </c>
      <c r="AH231" s="179"/>
      <c r="AI231" s="183">
        <f>COUNTIF(AI$6:AI$194,110%)</f>
        <v>8</v>
      </c>
      <c r="AJ231" s="179"/>
      <c r="AK231" s="183">
        <f>COUNTIF(AK$6:AK$194,110%)</f>
        <v>4</v>
      </c>
      <c r="AL231" s="179"/>
      <c r="AM231" s="183">
        <f>COUNTIF(AM$6:AM$194,110%)</f>
        <v>3</v>
      </c>
      <c r="AN231" s="179"/>
      <c r="AO231" s="183">
        <f>COUNTIF(AO$6:AO$194,110%)</f>
        <v>1</v>
      </c>
      <c r="AP231" s="179"/>
      <c r="AQ231" s="183">
        <f>COUNTIF(AQ$6:AQ$194,110%)</f>
        <v>1</v>
      </c>
      <c r="AR231" s="179"/>
      <c r="AS231" s="183">
        <f>COUNTIF(AS$6:AS$194,110%)</f>
        <v>1</v>
      </c>
      <c r="AT231" s="179"/>
      <c r="AU231" s="183">
        <f>COUNTIF(AU$6:AU$194,110%)</f>
        <v>1</v>
      </c>
      <c r="AV231" s="179"/>
      <c r="AW231" s="183">
        <f>COUNTIF(AW$6:AW$194,110%)</f>
        <v>1</v>
      </c>
      <c r="AX231" s="179"/>
      <c r="AY231" s="183">
        <f>COUNTIF(AY$6:AY$194,110%)</f>
        <v>1</v>
      </c>
      <c r="AZ231" s="179"/>
      <c r="BA231" s="183">
        <f>COUNTIF(BA$6:BA$194,110%)</f>
        <v>1</v>
      </c>
      <c r="BB231" s="179"/>
      <c r="BC231" s="183">
        <f>COUNTIF(BC$6:BC$194,110%)</f>
        <v>1</v>
      </c>
      <c r="BD231" s="179"/>
      <c r="BE231" s="183">
        <f>COUNTIF(BE$6:BE$194,110%)</f>
        <v>1</v>
      </c>
      <c r="BF231" s="179"/>
      <c r="BG231" s="183">
        <f>COUNTIF(BG$6:BG$194,110%)</f>
        <v>1</v>
      </c>
      <c r="BH231" s="179"/>
      <c r="BI231" s="183">
        <f>COUNTIF(BI$6:BI$194,110%)</f>
        <v>1</v>
      </c>
      <c r="BJ231" s="179"/>
      <c r="BK231" s="183">
        <f>COUNTIF(BK$6:BK$194,110%)</f>
        <v>1</v>
      </c>
      <c r="BL231" s="179"/>
      <c r="BM231" s="183">
        <f>COUNTIF(BM$6:BM$194,110%)</f>
        <v>1</v>
      </c>
      <c r="BN231" s="182"/>
      <c r="BO231" s="276" t="s">
        <v>316</v>
      </c>
      <c r="BP231" s="183">
        <f>COUNTIF(BP$6:BP$194,110%)</f>
        <v>1</v>
      </c>
      <c r="BQ231" s="182"/>
      <c r="BR231" s="276" t="s">
        <v>316</v>
      </c>
      <c r="BS231" s="183">
        <f>COUNTIF(BS$6:BS$194,110%)</f>
        <v>1</v>
      </c>
      <c r="BT231" s="182"/>
      <c r="BU231" s="95"/>
    </row>
    <row r="232" spans="2:73" s="84" customFormat="1" x14ac:dyDescent="0.25">
      <c r="B232" s="276" t="s">
        <v>316</v>
      </c>
      <c r="C232" s="183" t="s">
        <v>350</v>
      </c>
      <c r="D232" s="186"/>
      <c r="E232" s="183">
        <f>COUNTIF(E$6:E$194,105%)</f>
        <v>3</v>
      </c>
      <c r="F232" s="186"/>
      <c r="G232" s="183">
        <f>COUNTIF(G$6:G$194,105%)</f>
        <v>2</v>
      </c>
      <c r="H232" s="186"/>
      <c r="I232" s="183">
        <f>COUNTIF(I$6:I$194,105%)</f>
        <v>3</v>
      </c>
      <c r="J232" s="186"/>
      <c r="K232" s="183">
        <f>COUNTIF(K$6:K$194,105%)</f>
        <v>3</v>
      </c>
      <c r="L232" s="186"/>
      <c r="M232" s="183">
        <f>COUNTIF(M$6:M$194,105%)</f>
        <v>3</v>
      </c>
      <c r="N232" s="186"/>
      <c r="O232" s="183">
        <f>COUNTIF(O$6:O$194,105%)</f>
        <v>3</v>
      </c>
      <c r="P232" s="186"/>
      <c r="Q232" s="183">
        <f>COUNTIF(Q$6:Q$194,105%)</f>
        <v>3</v>
      </c>
      <c r="R232" s="186"/>
      <c r="S232" s="183">
        <f>COUNTIF(S$6:S$194,105%)</f>
        <v>1</v>
      </c>
      <c r="T232" s="186"/>
      <c r="U232" s="183">
        <f>COUNTIF(U$6:U$194,105%)</f>
        <v>1</v>
      </c>
      <c r="V232" s="186"/>
      <c r="W232" s="183">
        <f>COUNTIF(W$6:W$194,105%)</f>
        <v>1</v>
      </c>
      <c r="X232" s="186"/>
      <c r="Y232" s="183">
        <f>COUNTIF(Y$6:Y$194,105%)</f>
        <v>1</v>
      </c>
      <c r="Z232" s="186"/>
      <c r="AA232" s="183">
        <f>COUNTIF(AA$6:AA$194,105%)</f>
        <v>1</v>
      </c>
      <c r="AB232" s="186"/>
      <c r="AC232" s="183">
        <f>COUNTIF(AC$6:AC$194,105%)</f>
        <v>1</v>
      </c>
      <c r="AD232" s="186"/>
      <c r="AE232" s="183">
        <f>COUNTIF(AE$6:AE$194,105%)</f>
        <v>1</v>
      </c>
      <c r="AF232" s="186"/>
      <c r="AG232" s="183">
        <f>COUNTIF(AG$6:AG$194,105%)</f>
        <v>0</v>
      </c>
      <c r="AH232" s="186"/>
      <c r="AI232" s="183">
        <f>COUNTIF(AI$6:AI$194,105%)</f>
        <v>0</v>
      </c>
      <c r="AJ232" s="186"/>
      <c r="AK232" s="183">
        <f>COUNTIF(AK$6:AK$194,105%)</f>
        <v>0</v>
      </c>
      <c r="AL232" s="186"/>
      <c r="AM232" s="183">
        <f>COUNTIF(AM$6:AM$194,105%)</f>
        <v>0</v>
      </c>
      <c r="AN232" s="186"/>
      <c r="AO232" s="183">
        <f>COUNTIF(AO$6:AO$194,105%)</f>
        <v>0</v>
      </c>
      <c r="AP232" s="186"/>
      <c r="AQ232" s="183">
        <f>COUNTIF(AQ$6:AQ$194,105%)</f>
        <v>0</v>
      </c>
      <c r="AR232" s="186"/>
      <c r="AS232" s="183">
        <f>COUNTIF(AS$6:AS$194,105%)</f>
        <v>0</v>
      </c>
      <c r="AT232" s="186"/>
      <c r="AU232" s="183">
        <f>COUNTIF(AU$6:AU$194,105%)</f>
        <v>0</v>
      </c>
      <c r="AV232" s="186"/>
      <c r="AW232" s="183">
        <f>COUNTIF(AW$6:AW$194,105%)</f>
        <v>0</v>
      </c>
      <c r="AX232" s="186"/>
      <c r="AY232" s="183">
        <f>COUNTIF(AY$6:AY$194,105%)</f>
        <v>0</v>
      </c>
      <c r="AZ232" s="186"/>
      <c r="BA232" s="183">
        <f>COUNTIF(BA$6:BA$194,105%)</f>
        <v>0</v>
      </c>
      <c r="BB232" s="186"/>
      <c r="BC232" s="183">
        <f>COUNTIF(BC$6:BC$194,105%)</f>
        <v>0</v>
      </c>
      <c r="BD232" s="186"/>
      <c r="BE232" s="183">
        <f>COUNTIF(BE$6:BE$194,105%)</f>
        <v>0</v>
      </c>
      <c r="BF232" s="186"/>
      <c r="BG232" s="183">
        <f>COUNTIF(BG$6:BG$194,105%)</f>
        <v>0</v>
      </c>
      <c r="BH232" s="186"/>
      <c r="BI232" s="183">
        <f>COUNTIF(BI$6:BI$194,105%)</f>
        <v>0</v>
      </c>
      <c r="BJ232" s="186"/>
      <c r="BK232" s="183">
        <f>COUNTIF(BK$6:BK$194,105%)</f>
        <v>0</v>
      </c>
      <c r="BL232" s="186"/>
      <c r="BM232" s="183">
        <f>COUNTIF(BM$6:BM$194,105%)</f>
        <v>0</v>
      </c>
      <c r="BN232" s="182"/>
      <c r="BO232" s="277" t="s">
        <v>316</v>
      </c>
      <c r="BP232" s="183">
        <f>COUNTIF(BP$6:BP$194,105%)</f>
        <v>0</v>
      </c>
      <c r="BQ232" s="182"/>
      <c r="BR232" s="277" t="s">
        <v>316</v>
      </c>
      <c r="BS232" s="183">
        <f>COUNTIF(BS$6:BS$194,105%)</f>
        <v>0</v>
      </c>
      <c r="BT232" s="182"/>
      <c r="BU232" s="95"/>
    </row>
    <row r="233" spans="2:73" s="84" customFormat="1" x14ac:dyDescent="0.25">
      <c r="B233" s="278" t="s">
        <v>316</v>
      </c>
      <c r="C233" s="188" t="s">
        <v>351</v>
      </c>
      <c r="D233" s="187"/>
      <c r="E233" s="188">
        <f>COUNTIF(E$6:E$194,100%)</f>
        <v>16</v>
      </c>
      <c r="F233" s="187"/>
      <c r="G233" s="188">
        <f>COUNTIF(G$6:G$194,100%)</f>
        <v>13</v>
      </c>
      <c r="H233" s="187"/>
      <c r="I233" s="188">
        <f>COUNTIF(I$6:I$194,100%)</f>
        <v>11</v>
      </c>
      <c r="J233" s="187"/>
      <c r="K233" s="188">
        <f>COUNTIF(K$6:K$194,100%)</f>
        <v>9</v>
      </c>
      <c r="L233" s="187"/>
      <c r="M233" s="188">
        <f>COUNTIF(M$6:M$194,100%)</f>
        <v>8</v>
      </c>
      <c r="N233" s="187"/>
      <c r="O233" s="188">
        <f>COUNTIF(O$6:O$194,100%)</f>
        <v>8</v>
      </c>
      <c r="P233" s="187"/>
      <c r="Q233" s="188">
        <f>COUNTIF(Q$6:Q$194,100%)</f>
        <v>8</v>
      </c>
      <c r="R233" s="187"/>
      <c r="S233" s="188">
        <f>COUNTIF(S$6:S$194,100%)</f>
        <v>4</v>
      </c>
      <c r="T233" s="187"/>
      <c r="U233" s="188">
        <f>COUNTIF(U$6:U$194,100%)</f>
        <v>3</v>
      </c>
      <c r="V233" s="187"/>
      <c r="W233" s="188">
        <f>COUNTIF(W$6:W$194,100%)</f>
        <v>2</v>
      </c>
      <c r="X233" s="187"/>
      <c r="Y233" s="188">
        <f>COUNTIF(Y$6:Y$194,100%)</f>
        <v>2</v>
      </c>
      <c r="Z233" s="187"/>
      <c r="AA233" s="188">
        <f>COUNTIF(AA$6:AA$194,100%)</f>
        <v>2</v>
      </c>
      <c r="AB233" s="187"/>
      <c r="AC233" s="188">
        <f>COUNTIF(AC$6:AC$194,100%)</f>
        <v>2</v>
      </c>
      <c r="AD233" s="187"/>
      <c r="AE233" s="188">
        <f>COUNTIF(AE$6:AE$194,100%)</f>
        <v>2</v>
      </c>
      <c r="AF233" s="187"/>
      <c r="AG233" s="188">
        <f>COUNTIF(AG$6:AG$194,100%)</f>
        <v>1</v>
      </c>
      <c r="AH233" s="187"/>
      <c r="AI233" s="188">
        <f>COUNTIF(AI$6:AI$194,100%)</f>
        <v>1</v>
      </c>
      <c r="AJ233" s="187"/>
      <c r="AK233" s="188">
        <f>COUNTIF(AK$6:AK$194,100%)</f>
        <v>0</v>
      </c>
      <c r="AL233" s="187"/>
      <c r="AM233" s="188">
        <f>COUNTIF(AM$6:AM$194,100%)</f>
        <v>0</v>
      </c>
      <c r="AN233" s="187"/>
      <c r="AO233" s="188">
        <f>COUNTIF(AO$6:AO$194,100%)</f>
        <v>0</v>
      </c>
      <c r="AP233" s="187"/>
      <c r="AQ233" s="188">
        <f>COUNTIF(AQ$6:AQ$194,100%)</f>
        <v>0</v>
      </c>
      <c r="AR233" s="187"/>
      <c r="AS233" s="188">
        <f>COUNTIF(AS$6:AS$194,100%)</f>
        <v>0</v>
      </c>
      <c r="AT233" s="187"/>
      <c r="AU233" s="188">
        <f>COUNTIF(AU$6:AU$194,100%)</f>
        <v>0</v>
      </c>
      <c r="AV233" s="187"/>
      <c r="AW233" s="188">
        <f>COUNTIF(AW$6:AW$194,100%)</f>
        <v>0</v>
      </c>
      <c r="AX233" s="187"/>
      <c r="AY233" s="188">
        <f>COUNTIF(AY$6:AY$194,100%)</f>
        <v>0</v>
      </c>
      <c r="AZ233" s="187"/>
      <c r="BA233" s="188">
        <f>COUNTIF(BA$6:BA$194,100%)</f>
        <v>0</v>
      </c>
      <c r="BB233" s="187"/>
      <c r="BC233" s="188">
        <f>COUNTIF(BC$6:BC$194,100%)</f>
        <v>0</v>
      </c>
      <c r="BD233" s="187"/>
      <c r="BE233" s="188">
        <f>COUNTIF(BE$6:BE$194,100%)</f>
        <v>0</v>
      </c>
      <c r="BF233" s="187"/>
      <c r="BG233" s="188">
        <f>COUNTIF(BG$6:BG$194,100%)</f>
        <v>0</v>
      </c>
      <c r="BH233" s="187"/>
      <c r="BI233" s="188">
        <f>COUNTIF(BI$6:BI$194,100%)</f>
        <v>0</v>
      </c>
      <c r="BJ233" s="187"/>
      <c r="BK233" s="188">
        <f>COUNTIF(BK$6:BK$194,100%)</f>
        <v>0</v>
      </c>
      <c r="BL233" s="187"/>
      <c r="BM233" s="188">
        <f>COUNTIF(BM$6:BM$194,100%)</f>
        <v>0</v>
      </c>
      <c r="BN233" s="182"/>
      <c r="BO233" s="278" t="s">
        <v>316</v>
      </c>
      <c r="BP233" s="188">
        <f>COUNTIF(BP$6:BP$194,100%)</f>
        <v>0</v>
      </c>
      <c r="BQ233" s="182"/>
      <c r="BR233" s="278" t="s">
        <v>316</v>
      </c>
      <c r="BS233" s="188">
        <f>COUNTIF(BS$6:BS$194,100%)</f>
        <v>0</v>
      </c>
      <c r="BT233" s="182"/>
      <c r="BU233" s="95"/>
    </row>
    <row r="234" spans="2:73" s="84" customFormat="1" ht="14.25" thickBot="1" x14ac:dyDescent="0.3">
      <c r="B234" s="312" t="s">
        <v>201</v>
      </c>
      <c r="C234" s="313"/>
      <c r="D234" s="189">
        <f t="shared" ref="D234:BM234" si="18">SUM(D200:D233)</f>
        <v>163</v>
      </c>
      <c r="E234" s="190">
        <f t="shared" si="18"/>
        <v>163</v>
      </c>
      <c r="F234" s="189">
        <f t="shared" si="18"/>
        <v>163</v>
      </c>
      <c r="G234" s="190">
        <f t="shared" si="18"/>
        <v>163</v>
      </c>
      <c r="H234" s="189">
        <f t="shared" si="18"/>
        <v>163</v>
      </c>
      <c r="I234" s="190">
        <f t="shared" si="18"/>
        <v>163</v>
      </c>
      <c r="J234" s="189">
        <f t="shared" si="18"/>
        <v>163</v>
      </c>
      <c r="K234" s="190">
        <f t="shared" si="18"/>
        <v>163</v>
      </c>
      <c r="L234" s="189">
        <f t="shared" si="18"/>
        <v>163</v>
      </c>
      <c r="M234" s="190">
        <f t="shared" si="18"/>
        <v>163</v>
      </c>
      <c r="N234" s="189">
        <f t="shared" si="18"/>
        <v>163</v>
      </c>
      <c r="O234" s="190">
        <f t="shared" si="18"/>
        <v>163</v>
      </c>
      <c r="P234" s="189">
        <f t="shared" si="18"/>
        <v>163</v>
      </c>
      <c r="Q234" s="190">
        <f t="shared" si="18"/>
        <v>163</v>
      </c>
      <c r="R234" s="189">
        <f t="shared" si="18"/>
        <v>160</v>
      </c>
      <c r="S234" s="190">
        <f t="shared" si="18"/>
        <v>160</v>
      </c>
      <c r="T234" s="189">
        <f t="shared" si="18"/>
        <v>160</v>
      </c>
      <c r="U234" s="190">
        <f t="shared" si="18"/>
        <v>160</v>
      </c>
      <c r="V234" s="189">
        <f t="shared" si="18"/>
        <v>160</v>
      </c>
      <c r="W234" s="190">
        <f t="shared" si="18"/>
        <v>160</v>
      </c>
      <c r="X234" s="189">
        <f t="shared" si="18"/>
        <v>158</v>
      </c>
      <c r="Y234" s="190">
        <f t="shared" si="18"/>
        <v>158</v>
      </c>
      <c r="Z234" s="189">
        <f t="shared" si="18"/>
        <v>153</v>
      </c>
      <c r="AA234" s="190">
        <f t="shared" si="18"/>
        <v>153</v>
      </c>
      <c r="AB234" s="189">
        <f t="shared" si="18"/>
        <v>153</v>
      </c>
      <c r="AC234" s="190">
        <f t="shared" si="18"/>
        <v>153</v>
      </c>
      <c r="AD234" s="189">
        <f t="shared" si="18"/>
        <v>153</v>
      </c>
      <c r="AE234" s="190">
        <f t="shared" si="18"/>
        <v>153</v>
      </c>
      <c r="AF234" s="189">
        <f t="shared" si="18"/>
        <v>153</v>
      </c>
      <c r="AG234" s="190">
        <f t="shared" si="18"/>
        <v>153</v>
      </c>
      <c r="AH234" s="189">
        <f t="shared" si="18"/>
        <v>153</v>
      </c>
      <c r="AI234" s="190">
        <f t="shared" si="18"/>
        <v>153</v>
      </c>
      <c r="AJ234" s="189">
        <f t="shared" si="18"/>
        <v>143</v>
      </c>
      <c r="AK234" s="190">
        <f t="shared" si="18"/>
        <v>143</v>
      </c>
      <c r="AL234" s="189">
        <f t="shared" si="18"/>
        <v>143</v>
      </c>
      <c r="AM234" s="190">
        <f t="shared" si="18"/>
        <v>143</v>
      </c>
      <c r="AN234" s="189">
        <f t="shared" si="18"/>
        <v>141</v>
      </c>
      <c r="AO234" s="190">
        <f t="shared" si="18"/>
        <v>141</v>
      </c>
      <c r="AP234" s="189">
        <f t="shared" si="18"/>
        <v>141</v>
      </c>
      <c r="AQ234" s="190">
        <f t="shared" si="18"/>
        <v>141</v>
      </c>
      <c r="AR234" s="189">
        <f t="shared" si="18"/>
        <v>135</v>
      </c>
      <c r="AS234" s="190">
        <f t="shared" si="18"/>
        <v>135</v>
      </c>
      <c r="AT234" s="189">
        <f t="shared" si="18"/>
        <v>134</v>
      </c>
      <c r="AU234" s="190">
        <f t="shared" si="18"/>
        <v>134</v>
      </c>
      <c r="AV234" s="189">
        <f t="shared" si="18"/>
        <v>134</v>
      </c>
      <c r="AW234" s="190">
        <f t="shared" si="18"/>
        <v>134</v>
      </c>
      <c r="AX234" s="189">
        <f t="shared" si="18"/>
        <v>134</v>
      </c>
      <c r="AY234" s="190">
        <f t="shared" si="18"/>
        <v>134</v>
      </c>
      <c r="AZ234" s="189">
        <f t="shared" si="18"/>
        <v>126</v>
      </c>
      <c r="BA234" s="190">
        <f t="shared" si="18"/>
        <v>126</v>
      </c>
      <c r="BB234" s="189">
        <f t="shared" si="18"/>
        <v>126</v>
      </c>
      <c r="BC234" s="190">
        <f t="shared" si="18"/>
        <v>126</v>
      </c>
      <c r="BD234" s="189">
        <f t="shared" si="18"/>
        <v>126</v>
      </c>
      <c r="BE234" s="190">
        <f t="shared" si="18"/>
        <v>126</v>
      </c>
      <c r="BF234" s="189">
        <f t="shared" si="18"/>
        <v>126</v>
      </c>
      <c r="BG234" s="190">
        <f t="shared" si="18"/>
        <v>126</v>
      </c>
      <c r="BH234" s="189">
        <f t="shared" si="18"/>
        <v>122</v>
      </c>
      <c r="BI234" s="190">
        <f t="shared" si="18"/>
        <v>122</v>
      </c>
      <c r="BJ234" s="189">
        <f t="shared" si="18"/>
        <v>122</v>
      </c>
      <c r="BK234" s="190">
        <f t="shared" si="18"/>
        <v>122</v>
      </c>
      <c r="BL234" s="189">
        <f t="shared" si="18"/>
        <v>122</v>
      </c>
      <c r="BM234" s="190">
        <f t="shared" si="18"/>
        <v>122</v>
      </c>
      <c r="BN234" s="191"/>
      <c r="BO234" s="189">
        <f>SUM(BO200:BO233)</f>
        <v>122</v>
      </c>
      <c r="BP234" s="190">
        <f>SUM(BP200:BP233)</f>
        <v>122</v>
      </c>
      <c r="BQ234" s="192"/>
      <c r="BR234" s="189">
        <f>SUM(BR200:BR233)</f>
        <v>122</v>
      </c>
      <c r="BS234" s="190">
        <f>SUM(BS200:BS233)</f>
        <v>122</v>
      </c>
      <c r="BT234" s="192"/>
      <c r="BU234" s="95"/>
    </row>
    <row r="235" spans="2:73" s="84" customFormat="1" x14ac:dyDescent="0.25">
      <c r="B235" s="86"/>
      <c r="C235" s="111"/>
      <c r="E235" s="111"/>
      <c r="G235" s="111"/>
      <c r="I235" s="111"/>
      <c r="K235" s="111"/>
      <c r="M235" s="111"/>
      <c r="O235" s="111"/>
      <c r="Q235" s="111"/>
      <c r="S235" s="111"/>
      <c r="U235" s="111"/>
      <c r="W235" s="111"/>
      <c r="Y235" s="111"/>
      <c r="Z235" s="95"/>
      <c r="AA235" s="111"/>
      <c r="AB235" s="95"/>
      <c r="AC235" s="111"/>
      <c r="AD235" s="95"/>
      <c r="AE235" s="111"/>
      <c r="AF235" s="95"/>
      <c r="AG235" s="111"/>
      <c r="AH235" s="95"/>
      <c r="AI235" s="111"/>
      <c r="AJ235" s="95"/>
      <c r="AK235" s="111"/>
      <c r="AM235" s="111"/>
      <c r="AO235" s="111"/>
      <c r="AQ235" s="111"/>
      <c r="AS235" s="111"/>
      <c r="AU235" s="111"/>
      <c r="AW235" s="111"/>
      <c r="AY235" s="111"/>
      <c r="BA235" s="111"/>
      <c r="BC235" s="111"/>
      <c r="BE235" s="111"/>
      <c r="BG235" s="111"/>
      <c r="BI235" s="111"/>
      <c r="BK235" s="111"/>
      <c r="BM235" s="111"/>
      <c r="BN235" s="111"/>
      <c r="BP235" s="111"/>
      <c r="BQ235" s="111"/>
      <c r="BS235" s="111"/>
      <c r="BT235" s="111"/>
      <c r="BU235" s="95"/>
    </row>
    <row r="236" spans="2:73" x14ac:dyDescent="0.25">
      <c r="B236" s="193" t="s">
        <v>312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127"/>
      <c r="R236" s="84"/>
      <c r="T236" s="84"/>
      <c r="U236" s="84"/>
      <c r="V236" s="84"/>
      <c r="W236" s="84"/>
      <c r="X236" s="84"/>
      <c r="Y236" s="84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111"/>
      <c r="BO236" s="84"/>
      <c r="BP236" s="84"/>
      <c r="BQ236" s="111"/>
      <c r="BR236" s="84"/>
      <c r="BS236" s="84"/>
      <c r="BT236" s="111"/>
    </row>
    <row r="237" spans="2:73" x14ac:dyDescent="0.25"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111"/>
      <c r="BO237" s="84"/>
      <c r="BP237" s="84"/>
      <c r="BQ237" s="111"/>
      <c r="BR237" s="84"/>
      <c r="BS237" s="84"/>
      <c r="BT237" s="111"/>
    </row>
    <row r="238" spans="2:73" x14ac:dyDescent="0.25">
      <c r="Q238" s="86"/>
      <c r="S238" s="86"/>
    </row>
    <row r="239" spans="2:73" x14ac:dyDescent="0.25"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</row>
    <row r="240" spans="2:73" x14ac:dyDescent="0.25"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</row>
    <row r="241" spans="26:37" x14ac:dyDescent="0.25"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</row>
    <row r="242" spans="26:37" x14ac:dyDescent="0.25"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</row>
    <row r="243" spans="26:37" x14ac:dyDescent="0.25"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</row>
    <row r="244" spans="26:37" x14ac:dyDescent="0.25">
      <c r="Z244" s="91"/>
      <c r="AA244" s="91"/>
      <c r="AB244" s="91"/>
      <c r="AC244" s="91"/>
      <c r="AD244" s="91"/>
      <c r="AE244" s="91"/>
      <c r="AF244" s="91"/>
      <c r="AG244" s="91"/>
    </row>
    <row r="245" spans="26:37" x14ac:dyDescent="0.25">
      <c r="Z245" s="91"/>
      <c r="AA245" s="91"/>
      <c r="AB245" s="91"/>
      <c r="AC245" s="91"/>
      <c r="AD245" s="91"/>
      <c r="AE245" s="91"/>
      <c r="AF245" s="91"/>
      <c r="AG245" s="91"/>
    </row>
    <row r="246" spans="26:37" x14ac:dyDescent="0.25">
      <c r="Z246" s="91"/>
      <c r="AA246" s="91"/>
      <c r="AB246" s="91"/>
      <c r="AC246" s="91"/>
      <c r="AD246" s="91"/>
      <c r="AE246" s="91"/>
      <c r="AF246" s="91"/>
      <c r="AG246" s="91"/>
    </row>
    <row r="247" spans="26:37" x14ac:dyDescent="0.25">
      <c r="Z247" s="91"/>
      <c r="AA247" s="91"/>
      <c r="AB247" s="91"/>
      <c r="AC247" s="91"/>
      <c r="AD247" s="91"/>
      <c r="AE247" s="91"/>
      <c r="AF247" s="91"/>
      <c r="AG247" s="91"/>
    </row>
  </sheetData>
  <sheetProtection autoFilter="0"/>
  <autoFilter ref="A2:BT194" xr:uid="{89B6C38A-CC71-4B8B-A356-1F0BE1577740}"/>
  <mergeCells count="34">
    <mergeCell ref="N3:O3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BL3:BN3"/>
    <mergeCell ref="BO3:BQ3"/>
    <mergeCell ref="BR3:BT3"/>
    <mergeCell ref="B234:C234"/>
    <mergeCell ref="AZ3:BA3"/>
    <mergeCell ref="BB3:BC3"/>
    <mergeCell ref="BD3:BE3"/>
    <mergeCell ref="BF3:BG3"/>
    <mergeCell ref="BH3:BI3"/>
    <mergeCell ref="BJ3:BK3"/>
    <mergeCell ref="AN3:AO3"/>
    <mergeCell ref="AP3:AQ3"/>
    <mergeCell ref="AR3:AS3"/>
    <mergeCell ref="AT3:AU3"/>
    <mergeCell ref="AV3:AW3"/>
    <mergeCell ref="AX3:AY3"/>
  </mergeCells>
  <conditionalFormatting sqref="F6:F29 H6:H29 J6:J29 L6:L29 N6:N29 P6:P29 T6:T29 V6:V29 X6:X29 Z7:Z13 AB7:AB13 AD7:AD13 AF7:AF13 AH7:AH13 AJ7:AJ13 AL7:AL13 AN7:AN13 AP7:AP13 AR7:AR13 Z16 AB16 AD16 AF16 AH16 AJ16 AL16 AN16 AP16 AR16 AJ18:AJ20 AL18:AL20 AN18:AN20 AP18:AP20 AR18:AR20 Z18:Z27 AB18:AB27 AD18:AD27 AF18:AF27 AH18:AH27 AJ22 AL22 AN22 AP22 AR22 AJ25:AJ27 AL25:AL27 AN25:AN27 AP25:AP27 AR25:AR27 Z29 AB29 AD29 AF29 AH29 AJ31:AJ34 AL31:AL34 AN31:AN34 AP31:AP34 AR31:AR34 X31:X35 Z31:Z35 AB31:AB35 AD31:AD35 AF31:AF35 AH31:AH35 F31:F42 H31:H42 J31:J42 L31:L42 N31:N42 P31:P42 T31:T42 V31:V42 AJ38:AJ39 AL38:AL39 AN38:AN39 AP38:AP39 AR38:AR39 X38:X42 Z38:Z42 AB38:AB42 AD38:AD42 AF38:AF42 AH38:AH42 AJ41:AJ42 AL41:AL42 AN41:AN42 AP41:AP42 AR41:AR42 F44:F52 H44:H52 J44:J52 L44:L52 N44:N52 P44:P52 T44:T52 V44:V52 X44:X52 Z44:Z52 AB44:AB52 AD44:AD52 AF44:AF52 AH44:AH52 AJ44:AJ52 AL44:AL52 AN44:AN52 AP44:AP52 AR45:AR46 AR48:AR52 F54:F72 H54:H72 J54:J72 L54:L72 N54:N72 P54:P72 T54:T72 V54:V72 X54:X72 Z54:Z72 AB54:AB72 AD54:AD72 AF54:AF72 AH54:AH72 AJ54:AJ72 AL54:AL72 AN54:AN72 AP54:AP72 AR54:AR72 AF74:AF78 AJ74:AJ78 AL74:AL78 AN74:AN78 AP74:AP78 AR74:AR78 F74:F86 H74:H86 J74:J86 L74:L86 N74:N86 P74:P86 T74:T86 V74:V86 X74:X86 Z74:Z86 AB74:AB86 AD74:AD86 AH74:AH86 AJ80:AJ82 AL80:AL82 AN80:AN82 AP80:AP82 AR80:AR82 AF80:AF86 AJ84:AJ86 AL84:AL86 AN84:AN86 AP84:AP86 AR84:AR86 AJ88:AJ89 AL88:AL89 AN88:AN89 AP88:AP89 AR88:AR89 F88:F105 H88:H105 J88:J105 L88:L105 N88:N105 P88:P105 T88:T105 V88:V105 X88:X105 Z88:Z105 AB88:AB105 AD88:AD105 AF88:AF105 AH88:AH105 AR91 AJ91:AJ93 AL91:AL93 AN91:AN93 AP91:AP93 AR93 AR95:AR103 AJ95:AJ105 AL95:AL105 AN95:AN105 AP95:AP105 AR105 F107:F129 H107:H129 J107:J129 L107:L129 N107:N129 P107:P129 T107:T129 V107:V129 X107:X129 Z107:Z129 AB107:AB129 AD107:AD129 AF107:AF129 AH107:AH129 AJ108 AL108 AN108 AP108 AR108 AJ110:AJ111 AL110:AL111 AN110:AN111 AP110:AP111 AR110:AR111 AJ113:AJ120 AL113:AL120 AN113:AN120 AP113:AP120 AR113:AR120 AJ122 AL122 AN122 AP122 AR122 AJ124:AJ127 AL124:AL127 AN124:AN127 AP124:AP127 AR124:AR127 AJ129 AL129 AN129 AP129 AR129 AN131:AN134 AP131:AP134 AR131:AR134 F131:F140 H131:H140 J131:J140 L131:L140 N131:N140 P131:P140 T131:T140 V131:V140 X131:X140 Z131:Z140 AB131:AB140 AD131:AD140 AF131:AF140 AH131:AH140 AJ131:AJ140 AL131:AL140 AN137:AN138 AP137:AP138 AR137:AR138 AN140 AP140 AR140 AR142:AR143 F142:F147 H142:H147 J142:J147 L142:L147 N142:N147 P142:P147 T142:T147 V142:V147 X142:X147 Z142:Z147 AB142:AB147 AD142:AD147 AF142:AF147 AH142:AH147 AJ142:AJ147 AL142:AL147 AN142:AN147 AP142:AP147 AR145:AR147 F149:F153 H149:H153 J149:J153 L149:L153 N149:N153 P149:P153 T149:T153 V149:V153 X149:X153 Z149:Z153 AB149:AB153 AD149:AD153 AF149:AF153 AH149:AH153 AJ149:AJ153 AL149:AL153 AN149:AN153 AP149:AP153 AR149:AR153 F155:F165 H155:H165 J155:J165 L155:L165 N155:N165 P155:P165 T155:T165 V155:V165 X155:X165 Z155:Z165 AB155:AB165 AD155:AD165 AF155:AF165 AH155:AH165 AJ155:AJ165 AL155:AL165 AN155:AN165 AP155:AP165 AR155:AR165 F167:F173 H167:H173 J167:J173 L167:L173 N167:N173 P167:P173 T167:T173 V167:V173 X167:X173 Z167:Z173 AB167:AB173 AD167:AD173 AF167:AF173 AH167:AH173 AJ167:AJ173 AL167:AL173 AN167:AN173 AP167:AP173 AR167:AR173 AR175:AR179 F175:F184 H175:H184 J175:J184 L175:L184 N175:N184 P175:P184 T175:T184 V175:V184 X175:X184 Z175:Z184 AB175:AB184 AD175:AD184 AF175:AF184 AH175:AH184 AJ175:AJ184 AL175:AL184 AN175:AN184 AP175:AP184 AR181:AR184 F186:F194 H186:H194 J186:J194 L186:L194 N186:N194 P186:P194 T186:T194 V186:V194 X186:X194 Z186:Z194 AB186:AB194 AD186:AD194 AH186:AH194 AJ186:AJ194 AL186:AL194 AN186:AN194 AP186:AP194 AR186:AR194 AF187:AF194">
    <cfRule type="cellIs" dxfId="145" priority="169" stopIfTrue="1" operator="notEqual">
      <formula>D6</formula>
    </cfRule>
  </conditionalFormatting>
  <conditionalFormatting sqref="G6:G29 I6:I29 K6:K29 M6:M29 O6:O29 Q6:Q29 U6:U29 W6:W29 Y6:Y29 AA7:AA13 AC7:AC13 AE7:AE13 AG7:AG13 AI7:AI13 AK7:AK13 AM7:AM13 AO7:AO13 AQ7:AQ13 AS7:AS13 AA16 AC16 AE16 AG16 AI16 AK16 AM16 AO16 AQ16 AS16 AK18:AK20 AM18:AM20 AO18:AO20 AQ18:AQ20 AS18:AS20 AA18:AA27 AC18:AC27 AE18:AE27 AG18:AG27 AI18:AI27 AK22 AM22 AO22 AQ22 AS22 AK25:AK27 AM25:AM27 AO25:AO27 AQ25:AQ27 AS25:AS27 AA29 AC29 AE29 AG29 AI29 AK31:AK34 AM31:AM34 AO31:AO34 AQ31:AQ34 AS31:AS34 Y31:Y35 AA31:AA35 AC31:AC35 AE31:AE35 AG31:AG35 AI31:AI35 G31:G42 I31:I42 K31:K42 M31:M42 O31:O42 Q31:Q42 U31:U42 W31:W42 AK38:AK39 AM38:AM39 AO38:AO39 AQ38:AQ39 AS38:AS39 Y38:Y42 AA38:AA42 AC38:AC42 AE38:AE42 AG38:AG42 AI38:AI42 AK41:AK42 AM41:AM42 AO41:AO42 AQ41:AQ42 AS41:AS42 G44:G52 I44:I52 K44:K52 M44:M52 O44:O52 Q44:Q52 U44:U52 W44:W52 Y44:Y52 AA44:AA52 AC44:AC52 AE44:AE52 AG44:AG52 AI44:AI52 AK44:AK52 AM44:AM52 AO44:AO52 AQ44:AQ52 AS45:AS46 AS48:AS52 G54:G72 I54:I72 K54:K72 M54:M72 O54:O72 Q54:Q72 U54:U72 W54:W72 Y54:Y72 AA54:AA72 AC54:AC72 AE54:AE72 AG54:AG72 AI54:AI72 AK54:AK72 AM54:AM72 AO54:AO72 AQ54:AQ72 AS54:AS72 AG74:AG78 AK74:AK78 AM74:AM78 AO74:AO78 AQ74:AQ78 AS74:AS78 G74:G86 I74:I86 K74:K86 M74:M86 O74:O86 Q74:Q86 U74:U86 W74:W86 Y74:Y86 AA74:AA86 AC74:AC86 AE74:AE86 AI74:AI86 AK80:AK82 AM80:AM82 AO80:AO82 AQ80:AQ82 AS80:AS82 AG80:AG86 AK84:AK86 AM84:AM86 AO84:AO86 AQ84:AQ86 AS84:AS86 AK88:AK89 AM88:AM89 AO88:AO89 AQ88:AQ89 AS88:AS89 AG88:AG103 G88:G105 I88:I105 K88:K105 M88:M105 O88:O105 Q88:Q105 U88:U105 W88:W105 Y88:Y105 AA88:AA105 AC88:AC105 AE88:AE105 AI88:AI105 AS91 AK91:AK93 AM91:AM93 AO91:AO93 AQ91:AQ93 AS93 AS95:AS103 AK95:AK105 AM95:AM105 AO95:AO105 AQ95:AQ105 AG105 AS105 AG107:AG117 G107:G129 I107:I129 K107:K129 M107:M129 O107:O129 Q107:Q129 U107:U129 W107:W129 Y107:Y129 AA107:AA129 AC107:AC129 AE107:AE129 AI107:AI129 AK108 AM108 AO108 AQ108 AS108 AK110:AK111 AM110:AM111 AO110:AO111 AQ110:AQ111 AS110:AS111 AK113:AK120 AM113:AM120 AO113:AO120 AQ113:AQ120 AS113:AS120 AG119:AG129 AK122 AM122 AO122 AQ122 AS122 AK124:AK127 AM124:AM127 AO124:AO127 AQ124:AQ127 AS124:AS127 AK129 AM129 AO129 AQ129 AS129 AO131:AO134 AQ131:AQ134 AS131:AS134 G131:G140 I131:I140 K131:K140 M131:M140 O131:O140 Q131:Q140 U131:U140 W131:W140 Y131:Y140 AA131:AA140 AC131:AC140 AE131:AE140 AG131:AG140 AI131:AI140 AK131:AK140 AM131:AM140 AO137:AO138 AQ137:AQ138 AS137:AS138 AO140 AQ140 AS140 AS142:AS143 G142:G147 I142:I147 K142:K147 M142:M147 O142:O147 Q142:Q147 U142:U147 W142:W147 Y142:Y147 AA142:AA147 AC142:AC147 AE142:AE147 AG142:AG147 AI142:AI147 AK142:AK147 AM142:AM147 AO142:AO147 AQ142:AQ147 AS145:AS147 G149:G153 I149:I153 K149:K153 M149:M153 O149:O153 Q149:Q153 U149:U153 W149:W153 Y149:Y153 AA149:AA153 AC149:AC153 AE149:AE153 AG149:AG153 AI149:AI153 AK149:AK153 AM149:AM153 AO149:AO153 AQ149:AQ153 AS149:AS153 G155:G165 I155:I165 K155:K165 M155:M165 O155:O165 Q155:Q165 U155:U165 W155:W165 Y155:Y165 AA155:AA165 AC155:AC165 AE155:AE165 AG155:AG165 AI155:AI165 AK155:AK165 AM155:AM165 AO155:AO165 AQ155:AQ165 AS155:AS165 G167:G173 I167:I173 K167:K173 M167:M173 O167:O173 Q167:Q173 U167:U173 W167:W173 Y167:Y173 AA167:AA173 AC167:AC173 AE167:AE173 AG167:AG173 AI167:AI173 AK167:AK173 AM167:AM173 AO167:AO173 AQ167:AQ173 AS167:AS173 AS175:AS179 G175:G184 I175:I184 K175:K184 M175:M184 O175:O184 Q175:Q184 U175:U184 W175:W184 Y175:Y184 AA175:AA184 AC175:AC184 AE175:AE184 AG175:AG184 AI175:AI184 AK175:AK184 AM175:AM184 AO175:AO184 AQ175:AQ184 AS181:AS184 G186:G194 I186:I194 K186:K194 M186:M194 O186:O194 Q186:Q194 U186:U194 W186:W194 Y186:Y194 AA186:AA194 AC186:AC194 AE186:AE194 AI186:AI194 AK186:AK194 AM186:AM194 AO186:AO194 AQ186:AQ194 AS186:AS194 AG187:AG194">
    <cfRule type="cellIs" dxfId="144" priority="170" stopIfTrue="1" operator="notEqual">
      <formula>E6</formula>
    </cfRule>
  </conditionalFormatting>
  <conditionalFormatting sqref="AT7:AT13 AT16 AT18:AT20 AT22 AT25:AT29 AT32:AT34 AT38 AT41:AT42 AT45:AT46 AT48:AT52 AT54:AT72 AT74:AT78 AT80:AT82 AT84:AT86 AT88:AT89 AT91 AT93 AT95:AT103 AT105 AT108 AT110:AT111 AT113:AT120 AT122 AT124:AT127 AT129 AT131:AT134 AT137:AT138 AT140 AT142:AT143 AT145:AT147 AT149:AT153 AT155:AT165 AT167:AT173 AT175:AT179 AT181:AT184 AT186:AT194">
    <cfRule type="cellIs" dxfId="143" priority="165" stopIfTrue="1" operator="notEqual">
      <formula>AR7</formula>
    </cfRule>
  </conditionalFormatting>
  <conditionalFormatting sqref="AU7:AU13 AU16 AU18:AU20 AU22 AU25:AU29 AU32:AU34 AU38 AU41:AU42 AU45:AU46 AU48:AU52 AU54:AU72 AU74:AU78 AU80:AU82 AU84:AU86 AU88:AU89 AU91 AU93 AU95:AU103 AU105 AU108 AU110:AU111 AU113:AU120 AU122 AU124:AU127 AU129 AU131:AU134 AU137:AU138 AU140 AU142:AU143 AU145:AU147 AU149:AU153 AU155:AU165 AU167:AU173 AU175:AU179 AU181:AU184 AU186:AU194">
    <cfRule type="cellIs" dxfId="142" priority="166" stopIfTrue="1" operator="notEqual">
      <formula>AS7</formula>
    </cfRule>
  </conditionalFormatting>
  <conditionalFormatting sqref="AV7:AV13 AV16 AV18:AV20 AV22 AV25:AV29 AV32:AV34 AV38 AV41:AV42 AV45:AV46 AV48:AV52 AV54:AV72 AV74:AV78 AV80:AV82 AV84:AV86 AV88:AV89 AV91 AV93 AV95:AV103 AV105 AV108 AV110:AV111 AV113:AV120 AV122 AV124:AV127 AV129 AV131:AV134 AV137:AV138 AV140 AV142:AV143 AV145:AV147 AV149:AV153 AV155:AV165 AV167:AV173 AV175:AV179 AV181:AV184 AV186:AV194">
    <cfRule type="cellIs" dxfId="141" priority="161" stopIfTrue="1" operator="notEqual">
      <formula>AT7</formula>
    </cfRule>
  </conditionalFormatting>
  <conditionalFormatting sqref="AW7:AW13 AW16 AW18:AW20 AW22 AW25:AW29 AW32:AW34 AW38 AW41:AW42 AW45:AW46 AW48:AW52 AW54:AW72 AW74:AW78 AW80:AW82 AW84:AW86 AW88:AW89 AW91 AW93 AW95:AW103 AW105 AW108 AW110:AW111 AW113:AW120 AW122 AW124:AW127 AW129 AW131:AW134 AW137:AW138 AW140 AW142:AW143 AW145:AW147 AW149:AW153 AW155:AW165 AW167:AW173 AW175:AW179 AW181:AW184 AW186:AW194">
    <cfRule type="cellIs" dxfId="140" priority="162" stopIfTrue="1" operator="notEqual">
      <formula>AU7</formula>
    </cfRule>
  </conditionalFormatting>
  <conditionalFormatting sqref="AX7:AX13 AX16 AX18 AX20 AX22 AX25:AX29 AX32:AX34 AX38 AX41:AX42 AX45:AX46 AX48:AX52 AX54:AX72 AX74:AX78 AX80:AX82 AX84:AX86 AX88:AX89 AX91 AX93 AX95:AX103 AX105 AX108 AX110:AX111 AX113:AX120 AX122 AX124:AX127 AX129 AX131:AX134 AX137:AX138 AX140 AX142:AX143 AX145:AX147 AX149:AX153 AX155:AX165 AX167:AX173 AX175:AX179 AX181:AX184 AX186:AX194">
    <cfRule type="cellIs" dxfId="139" priority="157" stopIfTrue="1" operator="notEqual">
      <formula>AV7</formula>
    </cfRule>
  </conditionalFormatting>
  <conditionalFormatting sqref="AY7:AY13 AY16 AY18 AY20 AY22 AY25:AY29 AY32:AY34 AY38 AY41:AY42 AY45:AY46 AY48:AY52 AY54:AY72 AY74:AY78 AY80:AY82 AY84:AY86 AY88:AY89 AY91 AY93 AY95:AY103 AY105 AY108 AY110:AY111 AY113:AY120 AY122 AY124:AY127 AY129 AY131:AY134 AY137:AY138 AY140 AY142:AY143 AY145:AY147 AY149:AY153 AY155:AY165 AY167:AY173 AY175:AY179 AY181:AY184 AY186:AY194">
    <cfRule type="cellIs" dxfId="138" priority="158" stopIfTrue="1" operator="notEqual">
      <formula>AW7</formula>
    </cfRule>
  </conditionalFormatting>
  <conditionalFormatting sqref="AZ7:AZ13 AZ16 AZ18:AZ20 AZ22 AZ25:AZ29 AZ32:AZ34 AZ38 AZ41:AZ42 AZ45:AZ46 AZ48:AZ52 AZ54:AZ72 AZ74:AZ78 AZ80:AZ82 AZ84:AZ86 AZ88:AZ89 AZ91 AZ93 AZ95:AZ103 AZ105 AZ108 AZ110:AZ111 AZ122 AZ124:AZ127 AZ129 AZ131:AZ134 AZ137:AZ138 AZ140 AZ142:AZ143 AZ145:AZ147 AZ149:AZ153 AZ155:AZ165 AZ167:AZ173 AZ175:AZ179 AZ181:AZ184 AZ186:AZ194">
    <cfRule type="cellIs" dxfId="137" priority="153" stopIfTrue="1" operator="notEqual">
      <formula>AX7</formula>
    </cfRule>
  </conditionalFormatting>
  <conditionalFormatting sqref="AZ113:AZ120">
    <cfRule type="cellIs" dxfId="136" priority="149" stopIfTrue="1" operator="notEqual">
      <formula>AX113</formula>
    </cfRule>
  </conditionalFormatting>
  <conditionalFormatting sqref="BA7:BA13 BA16 BA18:BA20 BA22 BA25:BA29 BA32:BA34 BA38 BA41:BA42 BA45:BA46 BA48:BA52 BA54:BA72 BA74:BA78 BA80:BA82 BA84:BA86 BA88:BA89 BA91 BA93 BA95:BA103 BA105 BA108 BA110:BA111 BA122 BA124:BA127 BA129 BA131:BA134 BA137:BA138 BA140 BA142:BA143 BA145:BA147 BA149:BA153 BA155:BA165 BA167:BA173 BA175:BA179 BA181:BA184 BA186:BA194">
    <cfRule type="cellIs" dxfId="135" priority="154" stopIfTrue="1" operator="notEqual">
      <formula>AY7</formula>
    </cfRule>
  </conditionalFormatting>
  <conditionalFormatting sqref="BA113:BA120">
    <cfRule type="cellIs" dxfId="134" priority="150" stopIfTrue="1" operator="notEqual">
      <formula>AY113</formula>
    </cfRule>
  </conditionalFormatting>
  <conditionalFormatting sqref="BB7:BB13 BB16 BB18:BB20 BB22 BB25:BB29 BB32:BB34 BB38 BB41:BB42 BB45:BB46 BB54:BB72 BB74:BB78 BB80:BB82 BB84:BB86 BB88:BB89 BB91 BB93 BB95:BB103 BB105 BB108 BB110:BB111 BB122 BB124:BB127 BB129 BB131:BB134 BB137:BB138 BB140 BB142:BB143 BB145:BB147 BB149:BB153 BB155:BB165 BB167:BB173 BB175:BB179 BB181:BB184">
    <cfRule type="cellIs" dxfId="133" priority="145" stopIfTrue="1" operator="notEqual">
      <formula>AZ7</formula>
    </cfRule>
  </conditionalFormatting>
  <conditionalFormatting sqref="BB48:BB52">
    <cfRule type="cellIs" dxfId="132" priority="129" stopIfTrue="1" operator="notEqual">
      <formula>AZ48</formula>
    </cfRule>
  </conditionalFormatting>
  <conditionalFormatting sqref="BB113:BB120">
    <cfRule type="cellIs" dxfId="131" priority="137" stopIfTrue="1" operator="notEqual">
      <formula>AZ113</formula>
    </cfRule>
  </conditionalFormatting>
  <conditionalFormatting sqref="BB186:BB194">
    <cfRule type="cellIs" dxfId="130" priority="133" stopIfTrue="1" operator="notEqual">
      <formula>AZ186</formula>
    </cfRule>
  </conditionalFormatting>
  <conditionalFormatting sqref="BC7:BC13 BC16 BC18:BC20 BC22 BC25:BC29 BC32:BC34 BC38 BC41:BC42 BC45:BC46 BC54:BC72 BC74:BC78 BC80:BC82 BC84:BC86 BC88:BC89 BC91 BC93 BC95:BC103 BC105 BC108 BC110:BC111 BC122 BC124:BC127 BC129 BC131:BC134 BC137:BC138 BC140 BC142:BC143 BC145:BC147 BC149:BC153 BC155:BC165 BC167:BC173 BC175:BC179 BC181:BC184">
    <cfRule type="cellIs" dxfId="129" priority="146" stopIfTrue="1" operator="notEqual">
      <formula>BA7</formula>
    </cfRule>
  </conditionalFormatting>
  <conditionalFormatting sqref="BC48:BC52">
    <cfRule type="cellIs" dxfId="128" priority="130" stopIfTrue="1" operator="notEqual">
      <formula>BA48</formula>
    </cfRule>
  </conditionalFormatting>
  <conditionalFormatting sqref="BC113:BC120">
    <cfRule type="cellIs" dxfId="127" priority="138" stopIfTrue="1" operator="notEqual">
      <formula>BA113</formula>
    </cfRule>
  </conditionalFormatting>
  <conditionalFormatting sqref="BC186:BC194">
    <cfRule type="cellIs" dxfId="126" priority="134" stopIfTrue="1" operator="notEqual">
      <formula>BA186</formula>
    </cfRule>
  </conditionalFormatting>
  <conditionalFormatting sqref="BD7:BD13 BD16 BD18:BD20 BD22 BD25:BD29 BD32:BD34 BD38 BD41:BD42 BD45:BD46 BD54:BD72 BD74:BD78 BD80:BD82 BD84:BD86 BD88:BD89 BD91 BD93 BD95:BD103 BD105 BD108 BD110:BD111 BD122 BD124:BD127 BD129 BD131:BD134 BD137:BD138 BD140 BD142:BD143 BD145:BD147 BD149:BD153 BD155:BD165 BD167:BD173 BD175:BD179 BD181:BD184">
    <cfRule type="cellIs" dxfId="125" priority="125" stopIfTrue="1" operator="notEqual">
      <formula>BB7</formula>
    </cfRule>
  </conditionalFormatting>
  <conditionalFormatting sqref="BD48:BD52">
    <cfRule type="cellIs" dxfId="124" priority="109" stopIfTrue="1" operator="notEqual">
      <formula>BB48</formula>
    </cfRule>
  </conditionalFormatting>
  <conditionalFormatting sqref="BD113:BD120">
    <cfRule type="cellIs" dxfId="123" priority="117" stopIfTrue="1" operator="notEqual">
      <formula>BB113</formula>
    </cfRule>
  </conditionalFormatting>
  <conditionalFormatting sqref="BD186:BD194">
    <cfRule type="cellIs" dxfId="122" priority="113" stopIfTrue="1" operator="notEqual">
      <formula>BB186</formula>
    </cfRule>
  </conditionalFormatting>
  <conditionalFormatting sqref="BE7:BE13 BE16 BE18:BE20 BE22 BE25:BE29 BE32:BE34 BE38 BE41:BE42 BE45:BE46 BE54:BE72 BE74:BE78 BE80:BE82 BE84:BE86 BE88:BE89 BE91 BE93 BE95:BE103 BE105 BE108 BE110:BE111 BE122 BE124:BE127 BE129 BE131:BE134 BE137:BE138 BE140 BE142:BE143 BE145:BE147 BE149:BE153 BE155:BE165 BE167:BE173 BE175:BE179 BE181:BE184">
    <cfRule type="cellIs" dxfId="121" priority="126" stopIfTrue="1" operator="notEqual">
      <formula>BC7</formula>
    </cfRule>
  </conditionalFormatting>
  <conditionalFormatting sqref="BE48:BE52">
    <cfRule type="cellIs" dxfId="120" priority="110" stopIfTrue="1" operator="notEqual">
      <formula>BC48</formula>
    </cfRule>
  </conditionalFormatting>
  <conditionalFormatting sqref="BE113:BE120">
    <cfRule type="cellIs" dxfId="119" priority="118" stopIfTrue="1" operator="notEqual">
      <formula>BC113</formula>
    </cfRule>
  </conditionalFormatting>
  <conditionalFormatting sqref="BE186:BE194">
    <cfRule type="cellIs" dxfId="118" priority="114" stopIfTrue="1" operator="notEqual">
      <formula>BC186</formula>
    </cfRule>
  </conditionalFormatting>
  <conditionalFormatting sqref="BF7:BF13 BF16 BF18:BF20 BF22 BF25:BF29 BF32:BF34 BF38 BF41:BF42 BF45:BF46 BF54:BF72 BF74:BF78 BF80:BF82 BF84:BF86 BF88:BF89 BF91 BF93 BF95:BF103 BF105 BF108 BF110:BF111 BF122 BF124:BF127 BF129 BF131:BF134 BF137:BF138 BF140 BF142:BF143 BF145:BF147 BF149:BF153 BF155:BF165 BF167:BF173 BF175:BF179 BF181:BF184">
    <cfRule type="cellIs" dxfId="117" priority="105" stopIfTrue="1" operator="notEqual">
      <formula>BD7</formula>
    </cfRule>
  </conditionalFormatting>
  <conditionalFormatting sqref="BF48:BF52">
    <cfRule type="cellIs" dxfId="116" priority="89" stopIfTrue="1" operator="notEqual">
      <formula>BD48</formula>
    </cfRule>
  </conditionalFormatting>
  <conditionalFormatting sqref="BF113:BF120">
    <cfRule type="cellIs" dxfId="115" priority="97" stopIfTrue="1" operator="notEqual">
      <formula>BD113</formula>
    </cfRule>
  </conditionalFormatting>
  <conditionalFormatting sqref="BF186:BF194">
    <cfRule type="cellIs" dxfId="114" priority="93" stopIfTrue="1" operator="notEqual">
      <formula>BD186</formula>
    </cfRule>
  </conditionalFormatting>
  <conditionalFormatting sqref="BG7:BG13 BG16 BG18:BG20 BG22 BG25:BG29 BG32:BG34 BG38 BG41:BG42 BG45:BG46 BG54:BG72 BG74:BG78 BG80:BG82 BG84:BG86 BG88:BG89 BG91 BG93 BG95:BG103 BG105 BG108 BG110:BG111 BG122 BG124:BG127 BG129 BG131:BG134 BG137:BG138 BG140 BG142:BG143 BG145:BG147 BG149:BG153 BG155:BG165 BG167:BG173 BG175:BG179 BG181:BG184">
    <cfRule type="cellIs" dxfId="113" priority="106" stopIfTrue="1" operator="notEqual">
      <formula>BE7</formula>
    </cfRule>
  </conditionalFormatting>
  <conditionalFormatting sqref="BG48:BG52">
    <cfRule type="cellIs" dxfId="112" priority="90" stopIfTrue="1" operator="notEqual">
      <formula>BE48</formula>
    </cfRule>
  </conditionalFormatting>
  <conditionalFormatting sqref="BG113:BG120">
    <cfRule type="cellIs" dxfId="111" priority="98" stopIfTrue="1" operator="notEqual">
      <formula>BE113</formula>
    </cfRule>
  </conditionalFormatting>
  <conditionalFormatting sqref="BG186:BG194">
    <cfRule type="cellIs" dxfId="110" priority="94" stopIfTrue="1" operator="notEqual">
      <formula>BE186</formula>
    </cfRule>
  </conditionalFormatting>
  <conditionalFormatting sqref="BH7:BH13 BH16 BH18:BH20 BH22 BH25:BH29 BH32:BH34 BH38 BH41:BH42 BH45:BH46 BH54:BH72 BH74:BH78 BH80:BH82 BH84:BH86 BH88:BH89 BH91 BH93 BH95:BH103 BH105 BH108 BH110:BH111 BH122 BH124:BH127 BH129 BH131:BH134 BH137:BH138 BH140 BH142:BH143 BH145:BH147 BH149:BH153 BH155:BH165 BH175:BH179 BH181:BH184">
    <cfRule type="cellIs" dxfId="109" priority="85" stopIfTrue="1" operator="notEqual">
      <formula>BF7</formula>
    </cfRule>
  </conditionalFormatting>
  <conditionalFormatting sqref="BH48:BH52">
    <cfRule type="cellIs" dxfId="108" priority="69" stopIfTrue="1" operator="notEqual">
      <formula>BF48</formula>
    </cfRule>
  </conditionalFormatting>
  <conditionalFormatting sqref="BH113:BH120">
    <cfRule type="cellIs" dxfId="107" priority="77" stopIfTrue="1" operator="notEqual">
      <formula>BF113</formula>
    </cfRule>
  </conditionalFormatting>
  <conditionalFormatting sqref="BH167:BH173">
    <cfRule type="cellIs" dxfId="106" priority="65" stopIfTrue="1" operator="notEqual">
      <formula>BF167</formula>
    </cfRule>
  </conditionalFormatting>
  <conditionalFormatting sqref="BH186:BH194">
    <cfRule type="cellIs" dxfId="105" priority="73" stopIfTrue="1" operator="notEqual">
      <formula>BF186</formula>
    </cfRule>
  </conditionalFormatting>
  <conditionalFormatting sqref="BI7:BI13 BI16 BI18:BI20 BI22 BI25:BI29 BI32:BI34 BI38 BI41:BI42 BI45:BI46 BI54:BI72 BI74:BI78 BI80:BI82 BI84:BI86 BI88:BI89 BI91 BI93 BI95:BI103 BI105 BI108 BI110:BI111 BI122 BI124:BI127 BI129 BI131:BI134 BI137:BI138 BI140 BI142:BI143 BI145:BI147 BI149:BI153 BI155:BI165 BI175:BI179 BI181:BI184">
    <cfRule type="cellIs" dxfId="104" priority="86" stopIfTrue="1" operator="notEqual">
      <formula>BG7</formula>
    </cfRule>
  </conditionalFormatting>
  <conditionalFormatting sqref="BI48:BI52">
    <cfRule type="cellIs" dxfId="103" priority="70" stopIfTrue="1" operator="notEqual">
      <formula>BG48</formula>
    </cfRule>
  </conditionalFormatting>
  <conditionalFormatting sqref="BI113:BI120">
    <cfRule type="cellIs" dxfId="102" priority="78" stopIfTrue="1" operator="notEqual">
      <formula>BG113</formula>
    </cfRule>
  </conditionalFormatting>
  <conditionalFormatting sqref="BI167:BI173">
    <cfRule type="cellIs" dxfId="101" priority="66" stopIfTrue="1" operator="notEqual">
      <formula>BG167</formula>
    </cfRule>
  </conditionalFormatting>
  <conditionalFormatting sqref="BI186:BI194">
    <cfRule type="cellIs" dxfId="100" priority="74" stopIfTrue="1" operator="notEqual">
      <formula>BG186</formula>
    </cfRule>
  </conditionalFormatting>
  <conditionalFormatting sqref="BJ7:BJ13 BJ16 BJ18:BJ20 BJ22 BJ25:BJ29 BJ32:BJ34 BJ38 BJ41:BJ42 BJ45:BJ46 BJ54:BJ72 BJ74:BJ78 BJ80:BJ82 BJ84:BJ86 BJ88:BJ89 BJ91 BJ93 BJ95:BJ103 BJ105 BJ108 BJ110:BJ111 BJ122 BJ124:BJ127 BJ129 BJ131:BJ134 BJ137:BJ138 BJ140 BJ142:BJ143 BJ145:BJ147 BJ149:BJ153 BJ155:BJ165 BJ175:BJ179 BJ181:BJ184">
    <cfRule type="cellIs" dxfId="99" priority="57" stopIfTrue="1" operator="notEqual">
      <formula>BH7</formula>
    </cfRule>
  </conditionalFormatting>
  <conditionalFormatting sqref="BJ48:BJ52">
    <cfRule type="cellIs" dxfId="98" priority="41" stopIfTrue="1" operator="notEqual">
      <formula>BH48</formula>
    </cfRule>
  </conditionalFormatting>
  <conditionalFormatting sqref="BJ113:BJ120">
    <cfRule type="cellIs" dxfId="97" priority="49" stopIfTrue="1" operator="notEqual">
      <formula>BH113</formula>
    </cfRule>
  </conditionalFormatting>
  <conditionalFormatting sqref="BJ167:BJ173">
    <cfRule type="cellIs" dxfId="96" priority="37" stopIfTrue="1" operator="notEqual">
      <formula>BH167</formula>
    </cfRule>
  </conditionalFormatting>
  <conditionalFormatting sqref="BJ186:BJ194">
    <cfRule type="cellIs" dxfId="95" priority="45" stopIfTrue="1" operator="notEqual">
      <formula>BH186</formula>
    </cfRule>
  </conditionalFormatting>
  <conditionalFormatting sqref="BK7:BK13 BK16 BK18:BK20 BK22 BK25:BK29 BK32:BK34 BK38 BK41:BK42 BK45:BK46 BK54:BK72 BK74:BK78 BK80:BK82 BK84:BK86 BK88:BK89 BK91 BK93 BK95:BK103 BK105 BK108 BK110:BK111 BK122 BK124:BK127 BK129 BK131:BK134 BK137:BK138 BK140 BK142:BK143 BK145:BK147 BK149:BK153 BK155:BK165 BK175:BK179 BK181:BK184">
    <cfRule type="cellIs" dxfId="94" priority="58" stopIfTrue="1" operator="notEqual">
      <formula>BI7</formula>
    </cfRule>
  </conditionalFormatting>
  <conditionalFormatting sqref="BK48:BK52">
    <cfRule type="cellIs" dxfId="93" priority="42" stopIfTrue="1" operator="notEqual">
      <formula>BI48</formula>
    </cfRule>
  </conditionalFormatting>
  <conditionalFormatting sqref="BK113:BK120">
    <cfRule type="cellIs" dxfId="92" priority="50" stopIfTrue="1" operator="notEqual">
      <formula>BI113</formula>
    </cfRule>
  </conditionalFormatting>
  <conditionalFormatting sqref="BK167:BK173">
    <cfRule type="cellIs" dxfId="91" priority="38" stopIfTrue="1" operator="notEqual">
      <formula>BI167</formula>
    </cfRule>
  </conditionalFormatting>
  <conditionalFormatting sqref="BK186:BK194">
    <cfRule type="cellIs" dxfId="90" priority="46" stopIfTrue="1" operator="notEqual">
      <formula>BI186</formula>
    </cfRule>
  </conditionalFormatting>
  <conditionalFormatting sqref="BL7:BL13 BL16 BL18:BL20 BL22 BL25:BL29 BL32:BL34 BL38 BL41:BL42 BL45:BL46 BL54:BL72 BL74:BL78 BL80:BL82 BL84:BL86 BL88:BL89 BL91 BL93 BL95:BL103 BL105 BL108 BL110:BL111 BL122 BL124:BL127 BL129 BL131:BL134 BL137:BL138 BL140 BL142:BL143 BL145:BL147 BL149:BL153 BL155:BL165 BL175:BL179 BL181:BL184">
    <cfRule type="cellIs" dxfId="89" priority="33" stopIfTrue="1" operator="notEqual">
      <formula>BJ7</formula>
    </cfRule>
  </conditionalFormatting>
  <conditionalFormatting sqref="BL48:BL52">
    <cfRule type="cellIs" dxfId="88" priority="17" stopIfTrue="1" operator="notEqual">
      <formula>BJ48</formula>
    </cfRule>
  </conditionalFormatting>
  <conditionalFormatting sqref="BL113:BL120">
    <cfRule type="cellIs" dxfId="87" priority="25" stopIfTrue="1" operator="notEqual">
      <formula>BJ113</formula>
    </cfRule>
  </conditionalFormatting>
  <conditionalFormatting sqref="BL167:BL173">
    <cfRule type="cellIs" dxfId="86" priority="13" stopIfTrue="1" operator="notEqual">
      <formula>BJ167</formula>
    </cfRule>
  </conditionalFormatting>
  <conditionalFormatting sqref="BL186:BL194">
    <cfRule type="cellIs" dxfId="85" priority="21" stopIfTrue="1" operator="notEqual">
      <formula>BJ186</formula>
    </cfRule>
  </conditionalFormatting>
  <conditionalFormatting sqref="BM7:BM13 BM16 BM18:BM20 BM22 BM25:BM29 BM32:BM34 BM38 BM41:BM42 BM45:BM46 BM54:BM72 BM74:BM78 BM80:BM82 BM84:BM86 BM88:BM89 BM91 BM93 BM95:BM103 BM105 BM108 BM110:BM111 BM122 BM124:BM127 BM129 BM131:BM134 BM137:BM138 BM140 BM142:BM143 BM145:BM147 BM149:BM153 BM155:BM165 BM175:BM179 BM181:BM184">
    <cfRule type="cellIs" dxfId="84" priority="34" stopIfTrue="1" operator="notEqual">
      <formula>BK7</formula>
    </cfRule>
  </conditionalFormatting>
  <conditionalFormatting sqref="BM48:BM52">
    <cfRule type="cellIs" dxfId="83" priority="18" stopIfTrue="1" operator="notEqual">
      <formula>BK48</formula>
    </cfRule>
  </conditionalFormatting>
  <conditionalFormatting sqref="BM113:BM120">
    <cfRule type="cellIs" dxfId="82" priority="26" stopIfTrue="1" operator="notEqual">
      <formula>BK113</formula>
    </cfRule>
  </conditionalFormatting>
  <conditionalFormatting sqref="BM167:BM173">
    <cfRule type="cellIs" dxfId="81" priority="14" stopIfTrue="1" operator="notEqual">
      <formula>BK167</formula>
    </cfRule>
  </conditionalFormatting>
  <conditionalFormatting sqref="BM186:BM194">
    <cfRule type="cellIs" dxfId="80" priority="22" stopIfTrue="1" operator="notEqual">
      <formula>BK186</formula>
    </cfRule>
  </conditionalFormatting>
  <conditionalFormatting sqref="BO7:BO22 BO32:BO42 BO45:BO52 BO54:BO72 BO88:BO105 BO108:BO129 BO131:BO140 BO142:BO147 BO149:BO153 BO155:BO165 BO167:BO173 BO175:BO184 BO186:BO194">
    <cfRule type="cellIs" dxfId="79" priority="9" stopIfTrue="1" operator="notEqual">
      <formula>BL7</formula>
    </cfRule>
  </conditionalFormatting>
  <conditionalFormatting sqref="BO25:BO29">
    <cfRule type="cellIs" dxfId="78" priority="11" stopIfTrue="1" operator="notEqual">
      <formula>BL25</formula>
    </cfRule>
  </conditionalFormatting>
  <conditionalFormatting sqref="BO74:BO86">
    <cfRule type="cellIs" dxfId="77" priority="8" stopIfTrue="1" operator="notEqual">
      <formula>BL74</formula>
    </cfRule>
  </conditionalFormatting>
  <conditionalFormatting sqref="BP7:BP22 BP32:BP42 BP45:BP52 BP54:BP72 BP88:BP105 BP108:BP129 BP131:BP140 BP142:BP147 BP149:BP153 BP155:BP165 BP167:BP173 BP175:BP184 BP186:BP194">
    <cfRule type="cellIs" dxfId="76" priority="10" stopIfTrue="1" operator="notEqual">
      <formula>BM7</formula>
    </cfRule>
  </conditionalFormatting>
  <conditionalFormatting sqref="BP25:BP29">
    <cfRule type="cellIs" dxfId="75" priority="12" stopIfTrue="1" operator="notEqual">
      <formula>BM25</formula>
    </cfRule>
  </conditionalFormatting>
  <conditionalFormatting sqref="BP74:BP86">
    <cfRule type="cellIs" dxfId="74" priority="7" stopIfTrue="1" operator="notEqual">
      <formula>BM74</formula>
    </cfRule>
  </conditionalFormatting>
  <conditionalFormatting sqref="BR7:BR22 BR32:BR42 BR45:BR52 BR54:BR72 BR88:BR105 BR108:BR129 BR131:BR140 BR142:BR147 BR149:BR153 BR155:BR165 BR167:BR173 BR175:BR184 BR186:BR194">
    <cfRule type="cellIs" dxfId="73" priority="3" stopIfTrue="1" operator="notEqual">
      <formula>BO7</formula>
    </cfRule>
  </conditionalFormatting>
  <conditionalFormatting sqref="BR25:BR29">
    <cfRule type="cellIs" dxfId="72" priority="5" stopIfTrue="1" operator="notEqual">
      <formula>BO25</formula>
    </cfRule>
  </conditionalFormatting>
  <conditionalFormatting sqref="BR74:BR86">
    <cfRule type="cellIs" dxfId="71" priority="2" stopIfTrue="1" operator="notEqual">
      <formula>BO74</formula>
    </cfRule>
  </conditionalFormatting>
  <conditionalFormatting sqref="BS7:BS22 BS32:BS42 BS45:BS52 BS54:BS72 BS88:BS105 BS108:BS129 BS131:BS140 BS142:BS147 BS149:BS153 BS155:BS165 BS167:BS173 BS175:BS184 BS186:BS194">
    <cfRule type="cellIs" dxfId="70" priority="4" stopIfTrue="1" operator="notEqual">
      <formula>BP7</formula>
    </cfRule>
  </conditionalFormatting>
  <conditionalFormatting sqref="BS25:BS29">
    <cfRule type="cellIs" dxfId="69" priority="6" stopIfTrue="1" operator="notEqual">
      <formula>BP25</formula>
    </cfRule>
  </conditionalFormatting>
  <conditionalFormatting sqref="BS74:BS86">
    <cfRule type="cellIs" dxfId="68" priority="1" stopIfTrue="1" operator="notEqual">
      <formula>BP74</formula>
    </cfRule>
  </conditionalFormatting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Header>&amp;C&amp;"Arial Narrow,Fett"COEFFICIENTS ET INDEXATIONS DES COMMUNES VALAISANNES
KOEFFIZIENT UND INDEXIERUNG DER WALLISER GEMEINDEN</oddHeader>
    <oddFooter>&amp;R&amp;P / &amp;N</oddFooter>
  </headerFooter>
  <rowBreaks count="3" manualBreakCount="3">
    <brk id="72" max="16383" man="1"/>
    <brk id="105" max="16383" man="1"/>
    <brk id="1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D6D4-179D-4FE7-A9C4-7CF200E28056}">
  <sheetPr>
    <tabColor indexed="22"/>
  </sheetPr>
  <dimension ref="A1:AU187"/>
  <sheetViews>
    <sheetView zoomScale="130" zoomScaleNormal="130" workbookViewId="0">
      <pane ySplit="4" topLeftCell="A5" activePane="bottomLeft" state="frozen"/>
      <selection pane="bottomLeft" activeCell="A5" sqref="A5"/>
    </sheetView>
  </sheetViews>
  <sheetFormatPr baseColWidth="10" defaultRowHeight="12.75" outlineLevelRow="1" outlineLevelCol="1" x14ac:dyDescent="0.2"/>
  <cols>
    <col min="1" max="1" width="4.7109375" style="195" customWidth="1"/>
    <col min="2" max="2" width="34.140625" style="195" customWidth="1"/>
    <col min="3" max="5" width="8.7109375" style="195" hidden="1" customWidth="1" outlineLevel="1"/>
    <col min="6" max="6" width="9.85546875" style="195" hidden="1" customWidth="1" outlineLevel="1"/>
    <col min="7" max="7" width="8.7109375" style="195" hidden="1" customWidth="1" outlineLevel="1"/>
    <col min="8" max="8" width="9.5703125" style="195" hidden="1" customWidth="1" outlineLevel="1"/>
    <col min="9" max="9" width="8.7109375" style="195" hidden="1" customWidth="1" outlineLevel="1"/>
    <col min="10" max="10" width="9.7109375" style="195" hidden="1" customWidth="1" outlineLevel="1"/>
    <col min="11" max="11" width="8.7109375" style="195" hidden="1" customWidth="1" outlineLevel="1"/>
    <col min="12" max="12" width="9.7109375" style="195" hidden="1" customWidth="1" outlineLevel="1"/>
    <col min="13" max="13" width="7.5703125" style="195" hidden="1" customWidth="1" outlineLevel="1"/>
    <col min="14" max="14" width="6.5703125" style="195" hidden="1" customWidth="1" outlineLevel="1"/>
    <col min="15" max="40" width="7.5703125" style="195" hidden="1" customWidth="1" outlineLevel="1"/>
    <col min="41" max="41" width="7.5703125" style="195" customWidth="1" collapsed="1"/>
    <col min="42" max="44" width="7.5703125" style="195" customWidth="1"/>
    <col min="45" max="46" width="11.42578125" style="195"/>
    <col min="47" max="48" width="11.42578125" style="195" customWidth="1"/>
    <col min="49" max="254" width="11.42578125" style="195"/>
    <col min="255" max="255" width="4.7109375" style="195" customWidth="1"/>
    <col min="256" max="256" width="34.140625" style="195" customWidth="1"/>
    <col min="257" max="294" width="0" style="195" hidden="1" customWidth="1"/>
    <col min="295" max="298" width="7.5703125" style="195" customWidth="1"/>
    <col min="299" max="510" width="11.42578125" style="195"/>
    <col min="511" max="511" width="4.7109375" style="195" customWidth="1"/>
    <col min="512" max="512" width="34.140625" style="195" customWidth="1"/>
    <col min="513" max="550" width="0" style="195" hidden="1" customWidth="1"/>
    <col min="551" max="554" width="7.5703125" style="195" customWidth="1"/>
    <col min="555" max="766" width="11.42578125" style="195"/>
    <col min="767" max="767" width="4.7109375" style="195" customWidth="1"/>
    <col min="768" max="768" width="34.140625" style="195" customWidth="1"/>
    <col min="769" max="806" width="0" style="195" hidden="1" customWidth="1"/>
    <col min="807" max="810" width="7.5703125" style="195" customWidth="1"/>
    <col min="811" max="1022" width="11.42578125" style="195"/>
    <col min="1023" max="1023" width="4.7109375" style="195" customWidth="1"/>
    <col min="1024" max="1024" width="34.140625" style="195" customWidth="1"/>
    <col min="1025" max="1062" width="0" style="195" hidden="1" customWidth="1"/>
    <col min="1063" max="1066" width="7.5703125" style="195" customWidth="1"/>
    <col min="1067" max="1278" width="11.42578125" style="195"/>
    <col min="1279" max="1279" width="4.7109375" style="195" customWidth="1"/>
    <col min="1280" max="1280" width="34.140625" style="195" customWidth="1"/>
    <col min="1281" max="1318" width="0" style="195" hidden="1" customWidth="1"/>
    <col min="1319" max="1322" width="7.5703125" style="195" customWidth="1"/>
    <col min="1323" max="1534" width="11.42578125" style="195"/>
    <col min="1535" max="1535" width="4.7109375" style="195" customWidth="1"/>
    <col min="1536" max="1536" width="34.140625" style="195" customWidth="1"/>
    <col min="1537" max="1574" width="0" style="195" hidden="1" customWidth="1"/>
    <col min="1575" max="1578" width="7.5703125" style="195" customWidth="1"/>
    <col min="1579" max="1790" width="11.42578125" style="195"/>
    <col min="1791" max="1791" width="4.7109375" style="195" customWidth="1"/>
    <col min="1792" max="1792" width="34.140625" style="195" customWidth="1"/>
    <col min="1793" max="1830" width="0" style="195" hidden="1" customWidth="1"/>
    <col min="1831" max="1834" width="7.5703125" style="195" customWidth="1"/>
    <col min="1835" max="2046" width="11.42578125" style="195"/>
    <col min="2047" max="2047" width="4.7109375" style="195" customWidth="1"/>
    <col min="2048" max="2048" width="34.140625" style="195" customWidth="1"/>
    <col min="2049" max="2086" width="0" style="195" hidden="1" customWidth="1"/>
    <col min="2087" max="2090" width="7.5703125" style="195" customWidth="1"/>
    <col min="2091" max="2302" width="11.42578125" style="195"/>
    <col min="2303" max="2303" width="4.7109375" style="195" customWidth="1"/>
    <col min="2304" max="2304" width="34.140625" style="195" customWidth="1"/>
    <col min="2305" max="2342" width="0" style="195" hidden="1" customWidth="1"/>
    <col min="2343" max="2346" width="7.5703125" style="195" customWidth="1"/>
    <col min="2347" max="2558" width="11.42578125" style="195"/>
    <col min="2559" max="2559" width="4.7109375" style="195" customWidth="1"/>
    <col min="2560" max="2560" width="34.140625" style="195" customWidth="1"/>
    <col min="2561" max="2598" width="0" style="195" hidden="1" customWidth="1"/>
    <col min="2599" max="2602" width="7.5703125" style="195" customWidth="1"/>
    <col min="2603" max="2814" width="11.42578125" style="195"/>
    <col min="2815" max="2815" width="4.7109375" style="195" customWidth="1"/>
    <col min="2816" max="2816" width="34.140625" style="195" customWidth="1"/>
    <col min="2817" max="2854" width="0" style="195" hidden="1" customWidth="1"/>
    <col min="2855" max="2858" width="7.5703125" style="195" customWidth="1"/>
    <col min="2859" max="3070" width="11.42578125" style="195"/>
    <col min="3071" max="3071" width="4.7109375" style="195" customWidth="1"/>
    <col min="3072" max="3072" width="34.140625" style="195" customWidth="1"/>
    <col min="3073" max="3110" width="0" style="195" hidden="1" customWidth="1"/>
    <col min="3111" max="3114" width="7.5703125" style="195" customWidth="1"/>
    <col min="3115" max="3326" width="11.42578125" style="195"/>
    <col min="3327" max="3327" width="4.7109375" style="195" customWidth="1"/>
    <col min="3328" max="3328" width="34.140625" style="195" customWidth="1"/>
    <col min="3329" max="3366" width="0" style="195" hidden="1" customWidth="1"/>
    <col min="3367" max="3370" width="7.5703125" style="195" customWidth="1"/>
    <col min="3371" max="3582" width="11.42578125" style="195"/>
    <col min="3583" max="3583" width="4.7109375" style="195" customWidth="1"/>
    <col min="3584" max="3584" width="34.140625" style="195" customWidth="1"/>
    <col min="3585" max="3622" width="0" style="195" hidden="1" customWidth="1"/>
    <col min="3623" max="3626" width="7.5703125" style="195" customWidth="1"/>
    <col min="3627" max="3838" width="11.42578125" style="195"/>
    <col min="3839" max="3839" width="4.7109375" style="195" customWidth="1"/>
    <col min="3840" max="3840" width="34.140625" style="195" customWidth="1"/>
    <col min="3841" max="3878" width="0" style="195" hidden="1" customWidth="1"/>
    <col min="3879" max="3882" width="7.5703125" style="195" customWidth="1"/>
    <col min="3883" max="4094" width="11.42578125" style="195"/>
    <col min="4095" max="4095" width="4.7109375" style="195" customWidth="1"/>
    <col min="4096" max="4096" width="34.140625" style="195" customWidth="1"/>
    <col min="4097" max="4134" width="0" style="195" hidden="1" customWidth="1"/>
    <col min="4135" max="4138" width="7.5703125" style="195" customWidth="1"/>
    <col min="4139" max="4350" width="11.42578125" style="195"/>
    <col min="4351" max="4351" width="4.7109375" style="195" customWidth="1"/>
    <col min="4352" max="4352" width="34.140625" style="195" customWidth="1"/>
    <col min="4353" max="4390" width="0" style="195" hidden="1" customWidth="1"/>
    <col min="4391" max="4394" width="7.5703125" style="195" customWidth="1"/>
    <col min="4395" max="4606" width="11.42578125" style="195"/>
    <col min="4607" max="4607" width="4.7109375" style="195" customWidth="1"/>
    <col min="4608" max="4608" width="34.140625" style="195" customWidth="1"/>
    <col min="4609" max="4646" width="0" style="195" hidden="1" customWidth="1"/>
    <col min="4647" max="4650" width="7.5703125" style="195" customWidth="1"/>
    <col min="4651" max="4862" width="11.42578125" style="195"/>
    <col min="4863" max="4863" width="4.7109375" style="195" customWidth="1"/>
    <col min="4864" max="4864" width="34.140625" style="195" customWidth="1"/>
    <col min="4865" max="4902" width="0" style="195" hidden="1" customWidth="1"/>
    <col min="4903" max="4906" width="7.5703125" style="195" customWidth="1"/>
    <col min="4907" max="5118" width="11.42578125" style="195"/>
    <col min="5119" max="5119" width="4.7109375" style="195" customWidth="1"/>
    <col min="5120" max="5120" width="34.140625" style="195" customWidth="1"/>
    <col min="5121" max="5158" width="0" style="195" hidden="1" customWidth="1"/>
    <col min="5159" max="5162" width="7.5703125" style="195" customWidth="1"/>
    <col min="5163" max="5374" width="11.42578125" style="195"/>
    <col min="5375" max="5375" width="4.7109375" style="195" customWidth="1"/>
    <col min="5376" max="5376" width="34.140625" style="195" customWidth="1"/>
    <col min="5377" max="5414" width="0" style="195" hidden="1" customWidth="1"/>
    <col min="5415" max="5418" width="7.5703125" style="195" customWidth="1"/>
    <col min="5419" max="5630" width="11.42578125" style="195"/>
    <col min="5631" max="5631" width="4.7109375" style="195" customWidth="1"/>
    <col min="5632" max="5632" width="34.140625" style="195" customWidth="1"/>
    <col min="5633" max="5670" width="0" style="195" hidden="1" customWidth="1"/>
    <col min="5671" max="5674" width="7.5703125" style="195" customWidth="1"/>
    <col min="5675" max="5886" width="11.42578125" style="195"/>
    <col min="5887" max="5887" width="4.7109375" style="195" customWidth="1"/>
    <col min="5888" max="5888" width="34.140625" style="195" customWidth="1"/>
    <col min="5889" max="5926" width="0" style="195" hidden="1" customWidth="1"/>
    <col min="5927" max="5930" width="7.5703125" style="195" customWidth="1"/>
    <col min="5931" max="6142" width="11.42578125" style="195"/>
    <col min="6143" max="6143" width="4.7109375" style="195" customWidth="1"/>
    <col min="6144" max="6144" width="34.140625" style="195" customWidth="1"/>
    <col min="6145" max="6182" width="0" style="195" hidden="1" customWidth="1"/>
    <col min="6183" max="6186" width="7.5703125" style="195" customWidth="1"/>
    <col min="6187" max="6398" width="11.42578125" style="195"/>
    <col min="6399" max="6399" width="4.7109375" style="195" customWidth="1"/>
    <col min="6400" max="6400" width="34.140625" style="195" customWidth="1"/>
    <col min="6401" max="6438" width="0" style="195" hidden="1" customWidth="1"/>
    <col min="6439" max="6442" width="7.5703125" style="195" customWidth="1"/>
    <col min="6443" max="6654" width="11.42578125" style="195"/>
    <col min="6655" max="6655" width="4.7109375" style="195" customWidth="1"/>
    <col min="6656" max="6656" width="34.140625" style="195" customWidth="1"/>
    <col min="6657" max="6694" width="0" style="195" hidden="1" customWidth="1"/>
    <col min="6695" max="6698" width="7.5703125" style="195" customWidth="1"/>
    <col min="6699" max="6910" width="11.42578125" style="195"/>
    <col min="6911" max="6911" width="4.7109375" style="195" customWidth="1"/>
    <col min="6912" max="6912" width="34.140625" style="195" customWidth="1"/>
    <col min="6913" max="6950" width="0" style="195" hidden="1" customWidth="1"/>
    <col min="6951" max="6954" width="7.5703125" style="195" customWidth="1"/>
    <col min="6955" max="7166" width="11.42578125" style="195"/>
    <col min="7167" max="7167" width="4.7109375" style="195" customWidth="1"/>
    <col min="7168" max="7168" width="34.140625" style="195" customWidth="1"/>
    <col min="7169" max="7206" width="0" style="195" hidden="1" customWidth="1"/>
    <col min="7207" max="7210" width="7.5703125" style="195" customWidth="1"/>
    <col min="7211" max="7422" width="11.42578125" style="195"/>
    <col min="7423" max="7423" width="4.7109375" style="195" customWidth="1"/>
    <col min="7424" max="7424" width="34.140625" style="195" customWidth="1"/>
    <col min="7425" max="7462" width="0" style="195" hidden="1" customWidth="1"/>
    <col min="7463" max="7466" width="7.5703125" style="195" customWidth="1"/>
    <col min="7467" max="7678" width="11.42578125" style="195"/>
    <col min="7679" max="7679" width="4.7109375" style="195" customWidth="1"/>
    <col min="7680" max="7680" width="34.140625" style="195" customWidth="1"/>
    <col min="7681" max="7718" width="0" style="195" hidden="1" customWidth="1"/>
    <col min="7719" max="7722" width="7.5703125" style="195" customWidth="1"/>
    <col min="7723" max="7934" width="11.42578125" style="195"/>
    <col min="7935" max="7935" width="4.7109375" style="195" customWidth="1"/>
    <col min="7936" max="7936" width="34.140625" style="195" customWidth="1"/>
    <col min="7937" max="7974" width="0" style="195" hidden="1" customWidth="1"/>
    <col min="7975" max="7978" width="7.5703125" style="195" customWidth="1"/>
    <col min="7979" max="8190" width="11.42578125" style="195"/>
    <col min="8191" max="8191" width="4.7109375" style="195" customWidth="1"/>
    <col min="8192" max="8192" width="34.140625" style="195" customWidth="1"/>
    <col min="8193" max="8230" width="0" style="195" hidden="1" customWidth="1"/>
    <col min="8231" max="8234" width="7.5703125" style="195" customWidth="1"/>
    <col min="8235" max="8446" width="11.42578125" style="195"/>
    <col min="8447" max="8447" width="4.7109375" style="195" customWidth="1"/>
    <col min="8448" max="8448" width="34.140625" style="195" customWidth="1"/>
    <col min="8449" max="8486" width="0" style="195" hidden="1" customWidth="1"/>
    <col min="8487" max="8490" width="7.5703125" style="195" customWidth="1"/>
    <col min="8491" max="8702" width="11.42578125" style="195"/>
    <col min="8703" max="8703" width="4.7109375" style="195" customWidth="1"/>
    <col min="8704" max="8704" width="34.140625" style="195" customWidth="1"/>
    <col min="8705" max="8742" width="0" style="195" hidden="1" customWidth="1"/>
    <col min="8743" max="8746" width="7.5703125" style="195" customWidth="1"/>
    <col min="8747" max="8958" width="11.42578125" style="195"/>
    <col min="8959" max="8959" width="4.7109375" style="195" customWidth="1"/>
    <col min="8960" max="8960" width="34.140625" style="195" customWidth="1"/>
    <col min="8961" max="8998" width="0" style="195" hidden="1" customWidth="1"/>
    <col min="8999" max="9002" width="7.5703125" style="195" customWidth="1"/>
    <col min="9003" max="9214" width="11.42578125" style="195"/>
    <col min="9215" max="9215" width="4.7109375" style="195" customWidth="1"/>
    <col min="9216" max="9216" width="34.140625" style="195" customWidth="1"/>
    <col min="9217" max="9254" width="0" style="195" hidden="1" customWidth="1"/>
    <col min="9255" max="9258" width="7.5703125" style="195" customWidth="1"/>
    <col min="9259" max="9470" width="11.42578125" style="195"/>
    <col min="9471" max="9471" width="4.7109375" style="195" customWidth="1"/>
    <col min="9472" max="9472" width="34.140625" style="195" customWidth="1"/>
    <col min="9473" max="9510" width="0" style="195" hidden="1" customWidth="1"/>
    <col min="9511" max="9514" width="7.5703125" style="195" customWidth="1"/>
    <col min="9515" max="9726" width="11.42578125" style="195"/>
    <col min="9727" max="9727" width="4.7109375" style="195" customWidth="1"/>
    <col min="9728" max="9728" width="34.140625" style="195" customWidth="1"/>
    <col min="9729" max="9766" width="0" style="195" hidden="1" customWidth="1"/>
    <col min="9767" max="9770" width="7.5703125" style="195" customWidth="1"/>
    <col min="9771" max="9982" width="11.42578125" style="195"/>
    <col min="9983" max="9983" width="4.7109375" style="195" customWidth="1"/>
    <col min="9984" max="9984" width="34.140625" style="195" customWidth="1"/>
    <col min="9985" max="10022" width="0" style="195" hidden="1" customWidth="1"/>
    <col min="10023" max="10026" width="7.5703125" style="195" customWidth="1"/>
    <col min="10027" max="10238" width="11.42578125" style="195"/>
    <col min="10239" max="10239" width="4.7109375" style="195" customWidth="1"/>
    <col min="10240" max="10240" width="34.140625" style="195" customWidth="1"/>
    <col min="10241" max="10278" width="0" style="195" hidden="1" customWidth="1"/>
    <col min="10279" max="10282" width="7.5703125" style="195" customWidth="1"/>
    <col min="10283" max="10494" width="11.42578125" style="195"/>
    <col min="10495" max="10495" width="4.7109375" style="195" customWidth="1"/>
    <col min="10496" max="10496" width="34.140625" style="195" customWidth="1"/>
    <col min="10497" max="10534" width="0" style="195" hidden="1" customWidth="1"/>
    <col min="10535" max="10538" width="7.5703125" style="195" customWidth="1"/>
    <col min="10539" max="10750" width="11.42578125" style="195"/>
    <col min="10751" max="10751" width="4.7109375" style="195" customWidth="1"/>
    <col min="10752" max="10752" width="34.140625" style="195" customWidth="1"/>
    <col min="10753" max="10790" width="0" style="195" hidden="1" customWidth="1"/>
    <col min="10791" max="10794" width="7.5703125" style="195" customWidth="1"/>
    <col min="10795" max="11006" width="11.42578125" style="195"/>
    <col min="11007" max="11007" width="4.7109375" style="195" customWidth="1"/>
    <col min="11008" max="11008" width="34.140625" style="195" customWidth="1"/>
    <col min="11009" max="11046" width="0" style="195" hidden="1" customWidth="1"/>
    <col min="11047" max="11050" width="7.5703125" style="195" customWidth="1"/>
    <col min="11051" max="11262" width="11.42578125" style="195"/>
    <col min="11263" max="11263" width="4.7109375" style="195" customWidth="1"/>
    <col min="11264" max="11264" width="34.140625" style="195" customWidth="1"/>
    <col min="11265" max="11302" width="0" style="195" hidden="1" customWidth="1"/>
    <col min="11303" max="11306" width="7.5703125" style="195" customWidth="1"/>
    <col min="11307" max="11518" width="11.42578125" style="195"/>
    <col min="11519" max="11519" width="4.7109375" style="195" customWidth="1"/>
    <col min="11520" max="11520" width="34.140625" style="195" customWidth="1"/>
    <col min="11521" max="11558" width="0" style="195" hidden="1" customWidth="1"/>
    <col min="11559" max="11562" width="7.5703125" style="195" customWidth="1"/>
    <col min="11563" max="11774" width="11.42578125" style="195"/>
    <col min="11775" max="11775" width="4.7109375" style="195" customWidth="1"/>
    <col min="11776" max="11776" width="34.140625" style="195" customWidth="1"/>
    <col min="11777" max="11814" width="0" style="195" hidden="1" customWidth="1"/>
    <col min="11815" max="11818" width="7.5703125" style="195" customWidth="1"/>
    <col min="11819" max="12030" width="11.42578125" style="195"/>
    <col min="12031" max="12031" width="4.7109375" style="195" customWidth="1"/>
    <col min="12032" max="12032" width="34.140625" style="195" customWidth="1"/>
    <col min="12033" max="12070" width="0" style="195" hidden="1" customWidth="1"/>
    <col min="12071" max="12074" width="7.5703125" style="195" customWidth="1"/>
    <col min="12075" max="12286" width="11.42578125" style="195"/>
    <col min="12287" max="12287" width="4.7109375" style="195" customWidth="1"/>
    <col min="12288" max="12288" width="34.140625" style="195" customWidth="1"/>
    <col min="12289" max="12326" width="0" style="195" hidden="1" customWidth="1"/>
    <col min="12327" max="12330" width="7.5703125" style="195" customWidth="1"/>
    <col min="12331" max="12542" width="11.42578125" style="195"/>
    <col min="12543" max="12543" width="4.7109375" style="195" customWidth="1"/>
    <col min="12544" max="12544" width="34.140625" style="195" customWidth="1"/>
    <col min="12545" max="12582" width="0" style="195" hidden="1" customWidth="1"/>
    <col min="12583" max="12586" width="7.5703125" style="195" customWidth="1"/>
    <col min="12587" max="12798" width="11.42578125" style="195"/>
    <col min="12799" max="12799" width="4.7109375" style="195" customWidth="1"/>
    <col min="12800" max="12800" width="34.140625" style="195" customWidth="1"/>
    <col min="12801" max="12838" width="0" style="195" hidden="1" customWidth="1"/>
    <col min="12839" max="12842" width="7.5703125" style="195" customWidth="1"/>
    <col min="12843" max="13054" width="11.42578125" style="195"/>
    <col min="13055" max="13055" width="4.7109375" style="195" customWidth="1"/>
    <col min="13056" max="13056" width="34.140625" style="195" customWidth="1"/>
    <col min="13057" max="13094" width="0" style="195" hidden="1" customWidth="1"/>
    <col min="13095" max="13098" width="7.5703125" style="195" customWidth="1"/>
    <col min="13099" max="13310" width="11.42578125" style="195"/>
    <col min="13311" max="13311" width="4.7109375" style="195" customWidth="1"/>
    <col min="13312" max="13312" width="34.140625" style="195" customWidth="1"/>
    <col min="13313" max="13350" width="0" style="195" hidden="1" customWidth="1"/>
    <col min="13351" max="13354" width="7.5703125" style="195" customWidth="1"/>
    <col min="13355" max="13566" width="11.42578125" style="195"/>
    <col min="13567" max="13567" width="4.7109375" style="195" customWidth="1"/>
    <col min="13568" max="13568" width="34.140625" style="195" customWidth="1"/>
    <col min="13569" max="13606" width="0" style="195" hidden="1" customWidth="1"/>
    <col min="13607" max="13610" width="7.5703125" style="195" customWidth="1"/>
    <col min="13611" max="13822" width="11.42578125" style="195"/>
    <col min="13823" max="13823" width="4.7109375" style="195" customWidth="1"/>
    <col min="13824" max="13824" width="34.140625" style="195" customWidth="1"/>
    <col min="13825" max="13862" width="0" style="195" hidden="1" customWidth="1"/>
    <col min="13863" max="13866" width="7.5703125" style="195" customWidth="1"/>
    <col min="13867" max="14078" width="11.42578125" style="195"/>
    <col min="14079" max="14079" width="4.7109375" style="195" customWidth="1"/>
    <col min="14080" max="14080" width="34.140625" style="195" customWidth="1"/>
    <col min="14081" max="14118" width="0" style="195" hidden="1" customWidth="1"/>
    <col min="14119" max="14122" width="7.5703125" style="195" customWidth="1"/>
    <col min="14123" max="14334" width="11.42578125" style="195"/>
    <col min="14335" max="14335" width="4.7109375" style="195" customWidth="1"/>
    <col min="14336" max="14336" width="34.140625" style="195" customWidth="1"/>
    <col min="14337" max="14374" width="0" style="195" hidden="1" customWidth="1"/>
    <col min="14375" max="14378" width="7.5703125" style="195" customWidth="1"/>
    <col min="14379" max="14590" width="11.42578125" style="195"/>
    <col min="14591" max="14591" width="4.7109375" style="195" customWidth="1"/>
    <col min="14592" max="14592" width="34.140625" style="195" customWidth="1"/>
    <col min="14593" max="14630" width="0" style="195" hidden="1" customWidth="1"/>
    <col min="14631" max="14634" width="7.5703125" style="195" customWidth="1"/>
    <col min="14635" max="14846" width="11.42578125" style="195"/>
    <col min="14847" max="14847" width="4.7109375" style="195" customWidth="1"/>
    <col min="14848" max="14848" width="34.140625" style="195" customWidth="1"/>
    <col min="14849" max="14886" width="0" style="195" hidden="1" customWidth="1"/>
    <col min="14887" max="14890" width="7.5703125" style="195" customWidth="1"/>
    <col min="14891" max="15102" width="11.42578125" style="195"/>
    <col min="15103" max="15103" width="4.7109375" style="195" customWidth="1"/>
    <col min="15104" max="15104" width="34.140625" style="195" customWidth="1"/>
    <col min="15105" max="15142" width="0" style="195" hidden="1" customWidth="1"/>
    <col min="15143" max="15146" width="7.5703125" style="195" customWidth="1"/>
    <col min="15147" max="15358" width="11.42578125" style="195"/>
    <col min="15359" max="15359" width="4.7109375" style="195" customWidth="1"/>
    <col min="15360" max="15360" width="34.140625" style="195" customWidth="1"/>
    <col min="15361" max="15398" width="0" style="195" hidden="1" customWidth="1"/>
    <col min="15399" max="15402" width="7.5703125" style="195" customWidth="1"/>
    <col min="15403" max="15614" width="11.42578125" style="195"/>
    <col min="15615" max="15615" width="4.7109375" style="195" customWidth="1"/>
    <col min="15616" max="15616" width="34.140625" style="195" customWidth="1"/>
    <col min="15617" max="15654" width="0" style="195" hidden="1" customWidth="1"/>
    <col min="15655" max="15658" width="7.5703125" style="195" customWidth="1"/>
    <col min="15659" max="15870" width="11.42578125" style="195"/>
    <col min="15871" max="15871" width="4.7109375" style="195" customWidth="1"/>
    <col min="15872" max="15872" width="34.140625" style="195" customWidth="1"/>
    <col min="15873" max="15910" width="0" style="195" hidden="1" customWidth="1"/>
    <col min="15911" max="15914" width="7.5703125" style="195" customWidth="1"/>
    <col min="15915" max="16126" width="11.42578125" style="195"/>
    <col min="16127" max="16127" width="4.7109375" style="195" customWidth="1"/>
    <col min="16128" max="16128" width="34.140625" style="195" customWidth="1"/>
    <col min="16129" max="16166" width="0" style="195" hidden="1" customWidth="1"/>
    <col min="16167" max="16170" width="7.5703125" style="195" customWidth="1"/>
    <col min="16171" max="16384" width="11.42578125" style="195"/>
  </cols>
  <sheetData>
    <row r="1" spans="1:46" ht="15.75" x14ac:dyDescent="0.25">
      <c r="A1" s="85" t="s">
        <v>313</v>
      </c>
      <c r="B1" s="85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46" ht="13.5" thickBot="1" x14ac:dyDescent="0.25"/>
    <row r="3" spans="1:46" s="197" customFormat="1" ht="25.9" customHeight="1" thickBot="1" x14ac:dyDescent="0.3">
      <c r="A3" s="92" t="s">
        <v>2</v>
      </c>
      <c r="B3" s="196" t="s">
        <v>3</v>
      </c>
      <c r="C3" s="314">
        <v>2005</v>
      </c>
      <c r="D3" s="315"/>
      <c r="E3" s="314">
        <v>2006</v>
      </c>
      <c r="F3" s="315"/>
      <c r="G3" s="314">
        <v>2007</v>
      </c>
      <c r="H3" s="315"/>
      <c r="I3" s="314">
        <v>2008</v>
      </c>
      <c r="J3" s="315"/>
      <c r="K3" s="314">
        <v>2009</v>
      </c>
      <c r="L3" s="315"/>
      <c r="M3" s="314">
        <v>2010</v>
      </c>
      <c r="N3" s="315"/>
      <c r="O3" s="314">
        <v>2011</v>
      </c>
      <c r="P3" s="315"/>
      <c r="Q3" s="314">
        <v>2012</v>
      </c>
      <c r="R3" s="315"/>
      <c r="S3" s="314">
        <v>2013</v>
      </c>
      <c r="T3" s="315"/>
      <c r="U3" s="314">
        <v>2014</v>
      </c>
      <c r="V3" s="315"/>
      <c r="W3" s="314">
        <v>2015</v>
      </c>
      <c r="X3" s="315"/>
      <c r="Y3" s="314">
        <v>2016</v>
      </c>
      <c r="Z3" s="315"/>
      <c r="AA3" s="314">
        <v>2017</v>
      </c>
      <c r="AB3" s="315"/>
      <c r="AC3" s="314">
        <v>2018</v>
      </c>
      <c r="AD3" s="315"/>
      <c r="AE3" s="314">
        <v>2019</v>
      </c>
      <c r="AF3" s="315"/>
      <c r="AG3" s="314">
        <v>2020</v>
      </c>
      <c r="AH3" s="315"/>
      <c r="AI3" s="314">
        <v>2021</v>
      </c>
      <c r="AJ3" s="315"/>
      <c r="AK3" s="314">
        <v>2022</v>
      </c>
      <c r="AL3" s="317"/>
      <c r="AM3" s="314">
        <v>2023</v>
      </c>
      <c r="AN3" s="317"/>
      <c r="AO3" s="314">
        <v>2024</v>
      </c>
      <c r="AP3" s="317"/>
      <c r="AQ3" s="314">
        <v>2025</v>
      </c>
      <c r="AR3" s="315"/>
    </row>
    <row r="4" spans="1:46" s="197" customFormat="1" ht="25.9" customHeight="1" x14ac:dyDescent="0.25">
      <c r="A4" s="96"/>
      <c r="B4" s="198"/>
      <c r="C4" s="99" t="s">
        <v>202</v>
      </c>
      <c r="D4" s="100" t="s">
        <v>203</v>
      </c>
      <c r="E4" s="199" t="s">
        <v>202</v>
      </c>
      <c r="F4" s="100" t="s">
        <v>203</v>
      </c>
      <c r="G4" s="199" t="s">
        <v>202</v>
      </c>
      <c r="H4" s="100" t="s">
        <v>203</v>
      </c>
      <c r="I4" s="99" t="s">
        <v>202</v>
      </c>
      <c r="J4" s="100" t="s">
        <v>203</v>
      </c>
      <c r="K4" s="99" t="s">
        <v>202</v>
      </c>
      <c r="L4" s="100" t="s">
        <v>203</v>
      </c>
      <c r="M4" s="199" t="s">
        <v>202</v>
      </c>
      <c r="N4" s="100" t="s">
        <v>203</v>
      </c>
      <c r="O4" s="199" t="s">
        <v>202</v>
      </c>
      <c r="P4" s="100" t="s">
        <v>203</v>
      </c>
      <c r="Q4" s="199" t="s">
        <v>202</v>
      </c>
      <c r="R4" s="100" t="s">
        <v>203</v>
      </c>
      <c r="S4" s="199" t="s">
        <v>202</v>
      </c>
      <c r="T4" s="100" t="s">
        <v>203</v>
      </c>
      <c r="U4" s="199" t="s">
        <v>202</v>
      </c>
      <c r="V4" s="100" t="s">
        <v>203</v>
      </c>
      <c r="W4" s="199" t="s">
        <v>202</v>
      </c>
      <c r="X4" s="100" t="s">
        <v>203</v>
      </c>
      <c r="Y4" s="199" t="s">
        <v>202</v>
      </c>
      <c r="Z4" s="100" t="s">
        <v>203</v>
      </c>
      <c r="AA4" s="199" t="s">
        <v>202</v>
      </c>
      <c r="AB4" s="100" t="s">
        <v>203</v>
      </c>
      <c r="AC4" s="199" t="s">
        <v>202</v>
      </c>
      <c r="AD4" s="100" t="s">
        <v>203</v>
      </c>
      <c r="AE4" s="199" t="s">
        <v>202</v>
      </c>
      <c r="AF4" s="100" t="s">
        <v>203</v>
      </c>
      <c r="AG4" s="199" t="s">
        <v>202</v>
      </c>
      <c r="AH4" s="100" t="s">
        <v>203</v>
      </c>
      <c r="AI4" s="199" t="s">
        <v>202</v>
      </c>
      <c r="AJ4" s="100" t="s">
        <v>203</v>
      </c>
      <c r="AK4" s="199" t="s">
        <v>202</v>
      </c>
      <c r="AL4" s="100" t="s">
        <v>203</v>
      </c>
      <c r="AM4" s="199" t="s">
        <v>202</v>
      </c>
      <c r="AN4" s="100" t="s">
        <v>203</v>
      </c>
      <c r="AO4" s="199" t="s">
        <v>202</v>
      </c>
      <c r="AP4" s="100" t="s">
        <v>203</v>
      </c>
      <c r="AQ4" s="199" t="s">
        <v>202</v>
      </c>
      <c r="AR4" s="100" t="s">
        <v>203</v>
      </c>
    </row>
    <row r="5" spans="1:46" ht="13.5" x14ac:dyDescent="0.25">
      <c r="A5" s="257"/>
      <c r="B5" s="250" t="s">
        <v>7</v>
      </c>
      <c r="C5" s="258"/>
      <c r="D5" s="259"/>
      <c r="E5" s="258"/>
      <c r="F5" s="259"/>
      <c r="G5" s="258"/>
      <c r="H5" s="259"/>
      <c r="I5" s="258"/>
      <c r="J5" s="259"/>
      <c r="K5" s="258"/>
      <c r="L5" s="259"/>
      <c r="M5" s="260"/>
      <c r="N5" s="261"/>
      <c r="O5" s="260"/>
      <c r="P5" s="261"/>
      <c r="Q5" s="260"/>
      <c r="R5" s="261"/>
      <c r="S5" s="260"/>
      <c r="T5" s="261"/>
      <c r="U5" s="260"/>
      <c r="V5" s="261"/>
      <c r="W5" s="260"/>
      <c r="X5" s="261"/>
      <c r="Y5" s="260"/>
      <c r="Z5" s="261"/>
      <c r="AA5" s="260"/>
      <c r="AB5" s="261"/>
      <c r="AC5" s="262"/>
      <c r="AD5" s="263"/>
      <c r="AE5" s="262"/>
      <c r="AF5" s="263"/>
      <c r="AG5" s="262"/>
      <c r="AH5" s="263"/>
      <c r="AI5" s="262"/>
      <c r="AJ5" s="263"/>
      <c r="AK5" s="262"/>
      <c r="AL5" s="264"/>
      <c r="AM5" s="262"/>
      <c r="AN5" s="264"/>
      <c r="AO5" s="262"/>
      <c r="AP5" s="264"/>
      <c r="AQ5" s="262"/>
      <c r="AR5" s="308"/>
    </row>
    <row r="6" spans="1:46" ht="13.5" x14ac:dyDescent="0.25">
      <c r="A6" s="200">
        <v>2</v>
      </c>
      <c r="B6" s="201" t="s">
        <v>8</v>
      </c>
      <c r="C6" s="202">
        <v>15</v>
      </c>
      <c r="D6" s="203">
        <v>90</v>
      </c>
      <c r="E6" s="202">
        <v>15</v>
      </c>
      <c r="F6" s="203">
        <v>90</v>
      </c>
      <c r="G6" s="202">
        <v>15</v>
      </c>
      <c r="H6" s="203">
        <v>90</v>
      </c>
      <c r="I6" s="202">
        <v>15</v>
      </c>
      <c r="J6" s="203">
        <v>90</v>
      </c>
      <c r="K6" s="202">
        <v>15</v>
      </c>
      <c r="L6" s="203">
        <v>90</v>
      </c>
      <c r="M6" s="202">
        <v>15</v>
      </c>
      <c r="N6" s="203">
        <v>90</v>
      </c>
      <c r="O6" s="202">
        <v>15</v>
      </c>
      <c r="P6" s="203">
        <v>90</v>
      </c>
      <c r="Q6" s="202">
        <v>15</v>
      </c>
      <c r="R6" s="203">
        <v>135</v>
      </c>
      <c r="S6" s="202">
        <v>15</v>
      </c>
      <c r="T6" s="203">
        <v>135</v>
      </c>
      <c r="U6" s="202">
        <v>15</v>
      </c>
      <c r="V6" s="203">
        <v>135</v>
      </c>
      <c r="W6" s="202">
        <v>15</v>
      </c>
      <c r="X6" s="203">
        <v>135</v>
      </c>
      <c r="Y6" s="202">
        <v>15</v>
      </c>
      <c r="Z6" s="203">
        <v>135</v>
      </c>
      <c r="AA6" s="202">
        <v>15</v>
      </c>
      <c r="AB6" s="203">
        <v>135</v>
      </c>
      <c r="AC6" s="202">
        <v>15</v>
      </c>
      <c r="AD6" s="203">
        <v>135</v>
      </c>
      <c r="AE6" s="202">
        <v>15</v>
      </c>
      <c r="AF6" s="203">
        <v>135</v>
      </c>
      <c r="AG6" s="202">
        <v>15</v>
      </c>
      <c r="AH6" s="203">
        <v>135</v>
      </c>
      <c r="AI6" s="202">
        <v>15</v>
      </c>
      <c r="AJ6" s="203">
        <v>135</v>
      </c>
      <c r="AK6" s="202">
        <v>15</v>
      </c>
      <c r="AL6" s="204">
        <v>135</v>
      </c>
      <c r="AM6" s="202">
        <v>15</v>
      </c>
      <c r="AN6" s="204">
        <v>135</v>
      </c>
      <c r="AO6" s="205">
        <v>15</v>
      </c>
      <c r="AP6" s="206">
        <v>135</v>
      </c>
      <c r="AQ6" s="205">
        <v>15</v>
      </c>
      <c r="AR6" s="206">
        <v>135</v>
      </c>
      <c r="AS6" s="207"/>
      <c r="AT6" s="207"/>
    </row>
    <row r="7" spans="1:46" s="209" customFormat="1" ht="13.5" hidden="1" outlineLevel="1" x14ac:dyDescent="0.25">
      <c r="A7" s="119">
        <v>3</v>
      </c>
      <c r="B7" s="120" t="s">
        <v>204</v>
      </c>
      <c r="C7" s="202">
        <v>15</v>
      </c>
      <c r="D7" s="203">
        <v>121</v>
      </c>
      <c r="E7" s="202">
        <v>15</v>
      </c>
      <c r="F7" s="203">
        <v>121</v>
      </c>
      <c r="G7" s="202">
        <v>15</v>
      </c>
      <c r="H7" s="203">
        <v>125</v>
      </c>
      <c r="I7" s="202">
        <v>15</v>
      </c>
      <c r="J7" s="203">
        <v>125</v>
      </c>
      <c r="K7" s="202">
        <v>15</v>
      </c>
      <c r="L7" s="203">
        <v>125</v>
      </c>
      <c r="M7" s="202">
        <v>15</v>
      </c>
      <c r="N7" s="203">
        <v>125</v>
      </c>
      <c r="O7" s="202">
        <v>15</v>
      </c>
      <c r="P7" s="203">
        <v>125</v>
      </c>
      <c r="Q7" s="202">
        <v>15</v>
      </c>
      <c r="R7" s="203">
        <v>125</v>
      </c>
      <c r="S7" s="202">
        <v>15</v>
      </c>
      <c r="T7" s="203">
        <v>125</v>
      </c>
      <c r="U7" s="202">
        <v>15</v>
      </c>
      <c r="V7" s="203">
        <v>125</v>
      </c>
      <c r="W7" s="202">
        <v>15</v>
      </c>
      <c r="X7" s="203">
        <v>125</v>
      </c>
      <c r="Y7" s="202">
        <v>15</v>
      </c>
      <c r="Z7" s="203">
        <v>125</v>
      </c>
      <c r="AA7" s="202"/>
      <c r="AB7" s="203"/>
      <c r="AC7" s="202"/>
      <c r="AD7" s="203"/>
      <c r="AE7" s="202"/>
      <c r="AF7" s="203"/>
      <c r="AG7" s="202"/>
      <c r="AH7" s="203"/>
      <c r="AI7" s="202"/>
      <c r="AJ7" s="203"/>
      <c r="AK7" s="202"/>
      <c r="AL7" s="204"/>
      <c r="AM7" s="202"/>
      <c r="AN7" s="204"/>
      <c r="AO7" s="202"/>
      <c r="AP7" s="208"/>
      <c r="AQ7" s="202"/>
      <c r="AR7" s="208"/>
      <c r="AS7" s="207"/>
      <c r="AT7" s="207"/>
    </row>
    <row r="8" spans="1:46" ht="13.5" collapsed="1" x14ac:dyDescent="0.25">
      <c r="A8" s="200">
        <v>4</v>
      </c>
      <c r="B8" s="201" t="s">
        <v>9</v>
      </c>
      <c r="C8" s="202">
        <v>20</v>
      </c>
      <c r="D8" s="203">
        <v>80</v>
      </c>
      <c r="E8" s="202">
        <v>20</v>
      </c>
      <c r="F8" s="203">
        <v>80</v>
      </c>
      <c r="G8" s="202">
        <v>20</v>
      </c>
      <c r="H8" s="203">
        <v>80</v>
      </c>
      <c r="I8" s="202">
        <v>20</v>
      </c>
      <c r="J8" s="203">
        <v>80</v>
      </c>
      <c r="K8" s="202">
        <v>20</v>
      </c>
      <c r="L8" s="203">
        <v>80</v>
      </c>
      <c r="M8" s="202">
        <v>20</v>
      </c>
      <c r="N8" s="203">
        <v>80</v>
      </c>
      <c r="O8" s="202">
        <v>20</v>
      </c>
      <c r="P8" s="203">
        <v>80</v>
      </c>
      <c r="Q8" s="202">
        <v>20</v>
      </c>
      <c r="R8" s="203">
        <v>120</v>
      </c>
      <c r="S8" s="202">
        <v>20</v>
      </c>
      <c r="T8" s="203">
        <v>120</v>
      </c>
      <c r="U8" s="210">
        <v>25</v>
      </c>
      <c r="V8" s="203">
        <v>120</v>
      </c>
      <c r="W8" s="210">
        <v>20</v>
      </c>
      <c r="X8" s="203">
        <v>120</v>
      </c>
      <c r="Y8" s="202">
        <v>20</v>
      </c>
      <c r="Z8" s="203">
        <v>120</v>
      </c>
      <c r="AA8" s="202">
        <v>20</v>
      </c>
      <c r="AB8" s="203">
        <v>120</v>
      </c>
      <c r="AC8" s="202">
        <v>20</v>
      </c>
      <c r="AD8" s="203">
        <v>120</v>
      </c>
      <c r="AE8" s="202">
        <v>20</v>
      </c>
      <c r="AF8" s="203">
        <v>120</v>
      </c>
      <c r="AG8" s="202">
        <v>20</v>
      </c>
      <c r="AH8" s="203">
        <v>120</v>
      </c>
      <c r="AI8" s="202">
        <v>20</v>
      </c>
      <c r="AJ8" s="203">
        <v>120</v>
      </c>
      <c r="AK8" s="202">
        <v>20</v>
      </c>
      <c r="AL8" s="204">
        <v>120</v>
      </c>
      <c r="AM8" s="202">
        <v>20</v>
      </c>
      <c r="AN8" s="204">
        <v>120</v>
      </c>
      <c r="AO8" s="202">
        <v>20</v>
      </c>
      <c r="AP8" s="206">
        <v>120</v>
      </c>
      <c r="AQ8" s="202">
        <v>20</v>
      </c>
      <c r="AR8" s="206">
        <v>120</v>
      </c>
      <c r="AS8" s="207"/>
      <c r="AT8" s="207"/>
    </row>
    <row r="9" spans="1:46" ht="13.5" hidden="1" outlineLevel="1" x14ac:dyDescent="0.25">
      <c r="A9" s="200">
        <v>5</v>
      </c>
      <c r="B9" s="201" t="s">
        <v>205</v>
      </c>
      <c r="C9" s="202">
        <v>20</v>
      </c>
      <c r="D9" s="203">
        <v>121</v>
      </c>
      <c r="E9" s="202">
        <v>20</v>
      </c>
      <c r="F9" s="203">
        <v>125</v>
      </c>
      <c r="G9" s="202">
        <v>20</v>
      </c>
      <c r="H9" s="203">
        <v>125</v>
      </c>
      <c r="I9" s="202">
        <v>20</v>
      </c>
      <c r="J9" s="203">
        <v>125</v>
      </c>
      <c r="K9" s="202">
        <v>20</v>
      </c>
      <c r="L9" s="203">
        <v>125</v>
      </c>
      <c r="M9" s="202">
        <v>20</v>
      </c>
      <c r="N9" s="203">
        <v>125</v>
      </c>
      <c r="O9" s="202">
        <v>25</v>
      </c>
      <c r="P9" s="203">
        <v>125</v>
      </c>
      <c r="Q9" s="202">
        <v>25</v>
      </c>
      <c r="R9" s="203">
        <v>125</v>
      </c>
      <c r="S9" s="202">
        <v>20</v>
      </c>
      <c r="T9" s="203">
        <v>125</v>
      </c>
      <c r="U9" s="202">
        <v>20</v>
      </c>
      <c r="V9" s="203">
        <v>125</v>
      </c>
      <c r="W9" s="202">
        <v>20</v>
      </c>
      <c r="X9" s="203">
        <v>125</v>
      </c>
      <c r="Y9" s="202">
        <v>20</v>
      </c>
      <c r="Z9" s="203">
        <v>125</v>
      </c>
      <c r="AA9" s="202"/>
      <c r="AB9" s="203"/>
      <c r="AC9" s="202"/>
      <c r="AD9" s="203"/>
      <c r="AE9" s="202"/>
      <c r="AF9" s="203"/>
      <c r="AG9" s="202"/>
      <c r="AH9" s="203"/>
      <c r="AI9" s="202"/>
      <c r="AJ9" s="203"/>
      <c r="AK9" s="202"/>
      <c r="AL9" s="204"/>
      <c r="AM9" s="202"/>
      <c r="AN9" s="204"/>
      <c r="AO9" s="202"/>
      <c r="AP9" s="206"/>
      <c r="AQ9" s="202"/>
      <c r="AR9" s="206"/>
      <c r="AS9" s="207"/>
      <c r="AT9" s="207"/>
    </row>
    <row r="10" spans="1:46" ht="13.5" collapsed="1" x14ac:dyDescent="0.25">
      <c r="A10" s="200">
        <v>6</v>
      </c>
      <c r="B10" s="211" t="s">
        <v>206</v>
      </c>
      <c r="C10" s="202">
        <v>15</v>
      </c>
      <c r="D10" s="203">
        <v>80</v>
      </c>
      <c r="E10" s="202">
        <v>15</v>
      </c>
      <c r="F10" s="203">
        <v>80</v>
      </c>
      <c r="G10" s="202">
        <v>15</v>
      </c>
      <c r="H10" s="203">
        <v>80</v>
      </c>
      <c r="I10" s="202">
        <v>15</v>
      </c>
      <c r="J10" s="203">
        <v>80</v>
      </c>
      <c r="K10" s="202">
        <v>15</v>
      </c>
      <c r="L10" s="203">
        <v>80</v>
      </c>
      <c r="M10" s="202">
        <v>15</v>
      </c>
      <c r="N10" s="203">
        <v>80</v>
      </c>
      <c r="O10" s="202">
        <v>15</v>
      </c>
      <c r="P10" s="203">
        <v>80</v>
      </c>
      <c r="Q10" s="202">
        <v>15</v>
      </c>
      <c r="R10" s="203">
        <v>100</v>
      </c>
      <c r="S10" s="202">
        <v>15</v>
      </c>
      <c r="T10" s="203">
        <v>150</v>
      </c>
      <c r="U10" s="202">
        <v>15</v>
      </c>
      <c r="V10" s="203">
        <v>150</v>
      </c>
      <c r="W10" s="202">
        <v>15</v>
      </c>
      <c r="X10" s="203">
        <v>150</v>
      </c>
      <c r="Y10" s="202">
        <v>15</v>
      </c>
      <c r="Z10" s="203">
        <v>150</v>
      </c>
      <c r="AA10" s="202">
        <v>15</v>
      </c>
      <c r="AB10" s="203">
        <v>150</v>
      </c>
      <c r="AC10" s="202">
        <v>15</v>
      </c>
      <c r="AD10" s="203">
        <v>150</v>
      </c>
      <c r="AE10" s="202">
        <v>15</v>
      </c>
      <c r="AF10" s="203">
        <v>150</v>
      </c>
      <c r="AG10" s="202">
        <v>15</v>
      </c>
      <c r="AH10" s="203">
        <v>150</v>
      </c>
      <c r="AI10" s="202">
        <v>15</v>
      </c>
      <c r="AJ10" s="203">
        <v>150</v>
      </c>
      <c r="AK10" s="202">
        <v>15</v>
      </c>
      <c r="AL10" s="204">
        <v>150</v>
      </c>
      <c r="AM10" s="202">
        <v>15</v>
      </c>
      <c r="AN10" s="204">
        <v>150</v>
      </c>
      <c r="AO10" s="202">
        <v>15</v>
      </c>
      <c r="AP10" s="206">
        <v>150</v>
      </c>
      <c r="AQ10" s="202">
        <v>15</v>
      </c>
      <c r="AR10" s="206">
        <v>150</v>
      </c>
      <c r="AS10" s="207"/>
      <c r="AT10" s="207"/>
    </row>
    <row r="11" spans="1:46" ht="13.5" x14ac:dyDescent="0.25">
      <c r="A11" s="200">
        <v>7</v>
      </c>
      <c r="B11" s="201" t="s">
        <v>11</v>
      </c>
      <c r="C11" s="202">
        <v>24</v>
      </c>
      <c r="D11" s="203">
        <v>141</v>
      </c>
      <c r="E11" s="202">
        <v>24</v>
      </c>
      <c r="F11" s="203">
        <v>141</v>
      </c>
      <c r="G11" s="202">
        <v>24</v>
      </c>
      <c r="H11" s="203">
        <v>141</v>
      </c>
      <c r="I11" s="202">
        <v>24</v>
      </c>
      <c r="J11" s="203">
        <v>141</v>
      </c>
      <c r="K11" s="202">
        <v>24</v>
      </c>
      <c r="L11" s="203">
        <v>141</v>
      </c>
      <c r="M11" s="202">
        <v>24</v>
      </c>
      <c r="N11" s="203">
        <v>141</v>
      </c>
      <c r="O11" s="202">
        <v>24</v>
      </c>
      <c r="P11" s="203">
        <v>141</v>
      </c>
      <c r="Q11" s="202">
        <v>24</v>
      </c>
      <c r="R11" s="203">
        <v>140</v>
      </c>
      <c r="S11" s="202">
        <v>24</v>
      </c>
      <c r="T11" s="203">
        <v>140</v>
      </c>
      <c r="U11" s="202">
        <v>24</v>
      </c>
      <c r="V11" s="203">
        <v>140</v>
      </c>
      <c r="W11" s="202">
        <v>24</v>
      </c>
      <c r="X11" s="203">
        <v>140</v>
      </c>
      <c r="Y11" s="202">
        <v>24</v>
      </c>
      <c r="Z11" s="203">
        <v>141</v>
      </c>
      <c r="AA11" s="202">
        <v>24</v>
      </c>
      <c r="AB11" s="203">
        <v>141</v>
      </c>
      <c r="AC11" s="202">
        <v>24</v>
      </c>
      <c r="AD11" s="203">
        <v>141</v>
      </c>
      <c r="AE11" s="202">
        <v>24</v>
      </c>
      <c r="AF11" s="203">
        <v>141</v>
      </c>
      <c r="AG11" s="202">
        <v>24</v>
      </c>
      <c r="AH11" s="203">
        <v>141</v>
      </c>
      <c r="AI11" s="202">
        <v>24</v>
      </c>
      <c r="AJ11" s="203">
        <v>141</v>
      </c>
      <c r="AK11" s="202">
        <v>20</v>
      </c>
      <c r="AL11" s="204">
        <v>141</v>
      </c>
      <c r="AM11" s="202">
        <v>24</v>
      </c>
      <c r="AN11" s="204">
        <v>141</v>
      </c>
      <c r="AO11" s="202">
        <v>24</v>
      </c>
      <c r="AP11" s="206">
        <v>141</v>
      </c>
      <c r="AQ11" s="202">
        <v>24</v>
      </c>
      <c r="AR11" s="206">
        <v>141</v>
      </c>
      <c r="AS11" s="207"/>
      <c r="AT11" s="207"/>
    </row>
    <row r="12" spans="1:46" ht="13.5" x14ac:dyDescent="0.25">
      <c r="A12" s="200">
        <v>8</v>
      </c>
      <c r="B12" s="201" t="s">
        <v>12</v>
      </c>
      <c r="C12" s="202">
        <v>15</v>
      </c>
      <c r="D12" s="203">
        <v>60</v>
      </c>
      <c r="E12" s="202">
        <v>15</v>
      </c>
      <c r="F12" s="203">
        <v>60</v>
      </c>
      <c r="G12" s="202">
        <v>15</v>
      </c>
      <c r="H12" s="203">
        <v>60</v>
      </c>
      <c r="I12" s="202">
        <v>15</v>
      </c>
      <c r="J12" s="203">
        <v>60</v>
      </c>
      <c r="K12" s="202">
        <v>15</v>
      </c>
      <c r="L12" s="203">
        <v>60</v>
      </c>
      <c r="M12" s="202">
        <v>15</v>
      </c>
      <c r="N12" s="203">
        <v>60</v>
      </c>
      <c r="O12" s="202">
        <v>15</v>
      </c>
      <c r="P12" s="203">
        <v>60</v>
      </c>
      <c r="Q12" s="202">
        <v>15</v>
      </c>
      <c r="R12" s="203">
        <v>100</v>
      </c>
      <c r="S12" s="202">
        <v>15</v>
      </c>
      <c r="T12" s="203">
        <v>100</v>
      </c>
      <c r="U12" s="202">
        <v>15</v>
      </c>
      <c r="V12" s="203">
        <v>100</v>
      </c>
      <c r="W12" s="202">
        <v>15</v>
      </c>
      <c r="X12" s="203">
        <v>120</v>
      </c>
      <c r="Y12" s="202">
        <v>15</v>
      </c>
      <c r="Z12" s="203">
        <v>120</v>
      </c>
      <c r="AA12" s="202">
        <v>15</v>
      </c>
      <c r="AB12" s="203">
        <v>120</v>
      </c>
      <c r="AC12" s="202">
        <v>15</v>
      </c>
      <c r="AD12" s="203">
        <v>120</v>
      </c>
      <c r="AE12" s="202">
        <v>15</v>
      </c>
      <c r="AF12" s="203">
        <v>120</v>
      </c>
      <c r="AG12" s="202">
        <v>15</v>
      </c>
      <c r="AH12" s="203">
        <v>120</v>
      </c>
      <c r="AI12" s="202">
        <v>15</v>
      </c>
      <c r="AJ12" s="203">
        <v>120</v>
      </c>
      <c r="AK12" s="202">
        <v>15</v>
      </c>
      <c r="AL12" s="204">
        <v>120</v>
      </c>
      <c r="AM12" s="202">
        <v>15</v>
      </c>
      <c r="AN12" s="204">
        <v>250</v>
      </c>
      <c r="AO12" s="202">
        <v>15</v>
      </c>
      <c r="AP12" s="206">
        <v>250</v>
      </c>
      <c r="AQ12" s="202">
        <v>15</v>
      </c>
      <c r="AR12" s="206">
        <v>200</v>
      </c>
      <c r="AS12" s="207"/>
      <c r="AT12" s="207"/>
    </row>
    <row r="13" spans="1:46" ht="13.5" x14ac:dyDescent="0.25">
      <c r="A13" s="200">
        <v>11</v>
      </c>
      <c r="B13" s="201" t="s">
        <v>13</v>
      </c>
      <c r="C13" s="202">
        <v>24</v>
      </c>
      <c r="D13" s="203">
        <v>150</v>
      </c>
      <c r="E13" s="202">
        <v>24</v>
      </c>
      <c r="F13" s="203">
        <v>150</v>
      </c>
      <c r="G13" s="202">
        <v>24</v>
      </c>
      <c r="H13" s="203">
        <v>150</v>
      </c>
      <c r="I13" s="202">
        <v>24</v>
      </c>
      <c r="J13" s="203">
        <v>195</v>
      </c>
      <c r="K13" s="202">
        <v>24</v>
      </c>
      <c r="L13" s="203">
        <v>195</v>
      </c>
      <c r="M13" s="202">
        <v>24</v>
      </c>
      <c r="N13" s="203">
        <v>195</v>
      </c>
      <c r="O13" s="202">
        <v>24</v>
      </c>
      <c r="P13" s="203">
        <v>195</v>
      </c>
      <c r="Q13" s="202">
        <v>24</v>
      </c>
      <c r="R13" s="203">
        <v>220</v>
      </c>
      <c r="S13" s="202">
        <v>24</v>
      </c>
      <c r="T13" s="203">
        <v>200</v>
      </c>
      <c r="U13" s="202">
        <v>24</v>
      </c>
      <c r="V13" s="203">
        <v>200</v>
      </c>
      <c r="W13" s="202">
        <v>24</v>
      </c>
      <c r="X13" s="203">
        <v>200</v>
      </c>
      <c r="Y13" s="202">
        <v>24</v>
      </c>
      <c r="Z13" s="203">
        <v>200</v>
      </c>
      <c r="AA13" s="202">
        <v>24</v>
      </c>
      <c r="AB13" s="203">
        <v>200</v>
      </c>
      <c r="AC13" s="202">
        <v>24</v>
      </c>
      <c r="AD13" s="203">
        <v>200</v>
      </c>
      <c r="AE13" s="202">
        <v>24</v>
      </c>
      <c r="AF13" s="203">
        <v>200</v>
      </c>
      <c r="AG13" s="202">
        <v>24</v>
      </c>
      <c r="AH13" s="203">
        <v>150</v>
      </c>
      <c r="AI13" s="202">
        <v>24</v>
      </c>
      <c r="AJ13" s="203">
        <v>150</v>
      </c>
      <c r="AK13" s="202">
        <v>24</v>
      </c>
      <c r="AL13" s="204">
        <v>150</v>
      </c>
      <c r="AM13" s="202">
        <v>24</v>
      </c>
      <c r="AN13" s="204">
        <v>150</v>
      </c>
      <c r="AO13" s="202">
        <v>24</v>
      </c>
      <c r="AP13" s="206">
        <v>150</v>
      </c>
      <c r="AQ13" s="202">
        <v>24</v>
      </c>
      <c r="AR13" s="206">
        <v>150</v>
      </c>
      <c r="AS13" s="207"/>
      <c r="AT13" s="207"/>
    </row>
    <row r="14" spans="1:46" ht="13.5" hidden="1" outlineLevel="1" x14ac:dyDescent="0.25">
      <c r="A14" s="200">
        <v>13</v>
      </c>
      <c r="B14" s="211" t="s">
        <v>207</v>
      </c>
      <c r="C14" s="202">
        <v>15</v>
      </c>
      <c r="D14" s="203">
        <v>60</v>
      </c>
      <c r="E14" s="202">
        <v>15</v>
      </c>
      <c r="F14" s="203">
        <v>60</v>
      </c>
      <c r="G14" s="202">
        <v>15</v>
      </c>
      <c r="H14" s="203">
        <v>60</v>
      </c>
      <c r="I14" s="202">
        <v>15</v>
      </c>
      <c r="J14" s="203">
        <v>60</v>
      </c>
      <c r="K14" s="202">
        <v>20</v>
      </c>
      <c r="L14" s="203">
        <v>100</v>
      </c>
      <c r="M14" s="202">
        <v>20</v>
      </c>
      <c r="N14" s="203">
        <v>100</v>
      </c>
      <c r="O14" s="202">
        <v>20</v>
      </c>
      <c r="P14" s="203">
        <v>100</v>
      </c>
      <c r="Q14" s="202">
        <v>20</v>
      </c>
      <c r="R14" s="203">
        <v>120</v>
      </c>
      <c r="S14" s="202">
        <v>20</v>
      </c>
      <c r="T14" s="203">
        <v>120</v>
      </c>
      <c r="U14" s="202">
        <v>20</v>
      </c>
      <c r="V14" s="203">
        <v>120</v>
      </c>
      <c r="W14" s="202">
        <v>20</v>
      </c>
      <c r="X14" s="203">
        <v>120</v>
      </c>
      <c r="Y14" s="202">
        <v>20</v>
      </c>
      <c r="Z14" s="203">
        <v>120</v>
      </c>
      <c r="AA14" s="202"/>
      <c r="AB14" s="203"/>
      <c r="AC14" s="202"/>
      <c r="AD14" s="203"/>
      <c r="AE14" s="202"/>
      <c r="AF14" s="203"/>
      <c r="AG14" s="202"/>
      <c r="AH14" s="203"/>
      <c r="AI14" s="202"/>
      <c r="AJ14" s="203"/>
      <c r="AK14" s="202"/>
      <c r="AL14" s="204"/>
      <c r="AM14" s="202"/>
      <c r="AN14" s="204"/>
      <c r="AO14" s="202"/>
      <c r="AP14" s="206"/>
      <c r="AQ14" s="202"/>
      <c r="AR14" s="206"/>
      <c r="AS14" s="207"/>
      <c r="AT14" s="207"/>
    </row>
    <row r="15" spans="1:46" ht="13.5" collapsed="1" x14ac:dyDescent="0.25">
      <c r="A15" s="200">
        <v>13</v>
      </c>
      <c r="B15" s="211" t="s">
        <v>208</v>
      </c>
      <c r="C15" s="202"/>
      <c r="D15" s="203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2"/>
      <c r="R15" s="203"/>
      <c r="S15" s="202"/>
      <c r="T15" s="203"/>
      <c r="U15" s="202"/>
      <c r="V15" s="203"/>
      <c r="W15" s="202"/>
      <c r="X15" s="203"/>
      <c r="Y15" s="202"/>
      <c r="Z15" s="203"/>
      <c r="AA15" s="202">
        <v>24</v>
      </c>
      <c r="AB15" s="203">
        <v>120</v>
      </c>
      <c r="AC15" s="202">
        <v>24</v>
      </c>
      <c r="AD15" s="203">
        <v>120</v>
      </c>
      <c r="AE15" s="202">
        <v>24</v>
      </c>
      <c r="AF15" s="203">
        <v>120</v>
      </c>
      <c r="AG15" s="202">
        <v>24</v>
      </c>
      <c r="AH15" s="203">
        <v>120</v>
      </c>
      <c r="AI15" s="202">
        <v>24</v>
      </c>
      <c r="AJ15" s="203">
        <v>120</v>
      </c>
      <c r="AK15" s="202">
        <v>24</v>
      </c>
      <c r="AL15" s="204">
        <v>120</v>
      </c>
      <c r="AM15" s="202">
        <v>24</v>
      </c>
      <c r="AN15" s="204">
        <v>120</v>
      </c>
      <c r="AO15" s="202">
        <v>24</v>
      </c>
      <c r="AP15" s="206">
        <v>120</v>
      </c>
      <c r="AQ15" s="202">
        <v>24</v>
      </c>
      <c r="AR15" s="206">
        <v>130</v>
      </c>
      <c r="AS15" s="207"/>
      <c r="AT15" s="207"/>
    </row>
    <row r="16" spans="1:46" ht="13.5" hidden="1" outlineLevel="1" x14ac:dyDescent="0.25">
      <c r="A16" s="200">
        <v>14</v>
      </c>
      <c r="B16" s="201" t="s">
        <v>209</v>
      </c>
      <c r="C16" s="202">
        <v>12</v>
      </c>
      <c r="D16" s="203">
        <v>100</v>
      </c>
      <c r="E16" s="202">
        <v>12</v>
      </c>
      <c r="F16" s="203">
        <v>100</v>
      </c>
      <c r="G16" s="202">
        <v>12</v>
      </c>
      <c r="H16" s="203">
        <v>100</v>
      </c>
      <c r="I16" s="202">
        <v>12</v>
      </c>
      <c r="J16" s="203">
        <v>100</v>
      </c>
      <c r="K16" s="202">
        <v>12</v>
      </c>
      <c r="L16" s="203">
        <v>100</v>
      </c>
      <c r="M16" s="202">
        <v>12</v>
      </c>
      <c r="N16" s="203">
        <v>60</v>
      </c>
      <c r="O16" s="202">
        <v>12</v>
      </c>
      <c r="P16" s="203">
        <v>100</v>
      </c>
      <c r="Q16" s="202">
        <v>12</v>
      </c>
      <c r="R16" s="203">
        <v>120</v>
      </c>
      <c r="S16" s="202">
        <v>12</v>
      </c>
      <c r="T16" s="203">
        <v>120</v>
      </c>
      <c r="U16" s="202">
        <v>12</v>
      </c>
      <c r="V16" s="203">
        <v>120</v>
      </c>
      <c r="W16" s="202">
        <v>12</v>
      </c>
      <c r="X16" s="203">
        <v>120</v>
      </c>
      <c r="Y16" s="202">
        <v>12</v>
      </c>
      <c r="Z16" s="203">
        <v>120</v>
      </c>
      <c r="AA16" s="202"/>
      <c r="AB16" s="203"/>
      <c r="AC16" s="202"/>
      <c r="AD16" s="203"/>
      <c r="AE16" s="202"/>
      <c r="AF16" s="203"/>
      <c r="AG16" s="202"/>
      <c r="AH16" s="203"/>
      <c r="AI16" s="202"/>
      <c r="AJ16" s="203"/>
      <c r="AK16" s="202"/>
      <c r="AL16" s="204"/>
      <c r="AM16" s="202"/>
      <c r="AN16" s="204"/>
      <c r="AO16" s="202"/>
      <c r="AP16" s="206"/>
      <c r="AQ16" s="202"/>
      <c r="AR16" s="206"/>
      <c r="AS16" s="207"/>
      <c r="AT16" s="207"/>
    </row>
    <row r="17" spans="1:46" ht="13.7" hidden="1" customHeight="1" outlineLevel="1" x14ac:dyDescent="0.25">
      <c r="A17" s="200">
        <v>15</v>
      </c>
      <c r="B17" s="201" t="s">
        <v>17</v>
      </c>
      <c r="C17" s="202">
        <v>15</v>
      </c>
      <c r="D17" s="203">
        <v>60</v>
      </c>
      <c r="E17" s="202">
        <v>15</v>
      </c>
      <c r="F17" s="203">
        <v>101</v>
      </c>
      <c r="G17" s="202">
        <v>15</v>
      </c>
      <c r="H17" s="203">
        <v>101</v>
      </c>
      <c r="I17" s="202">
        <v>15</v>
      </c>
      <c r="J17" s="203">
        <v>60</v>
      </c>
      <c r="K17" s="112"/>
      <c r="L17" s="116"/>
      <c r="M17" s="112"/>
      <c r="N17" s="116"/>
      <c r="O17" s="112"/>
      <c r="P17" s="116"/>
      <c r="Q17" s="112"/>
      <c r="R17" s="116"/>
      <c r="S17" s="112"/>
      <c r="T17" s="116"/>
      <c r="U17" s="112"/>
      <c r="V17" s="116"/>
      <c r="W17" s="112"/>
      <c r="X17" s="116"/>
      <c r="Y17" s="112"/>
      <c r="Z17" s="116"/>
      <c r="AA17" s="202"/>
      <c r="AB17" s="203"/>
      <c r="AC17" s="202"/>
      <c r="AD17" s="203"/>
      <c r="AE17" s="202"/>
      <c r="AF17" s="203"/>
      <c r="AG17" s="202"/>
      <c r="AH17" s="203"/>
      <c r="AI17" s="202"/>
      <c r="AJ17" s="203"/>
      <c r="AK17" s="202"/>
      <c r="AL17" s="204"/>
      <c r="AM17" s="202"/>
      <c r="AN17" s="204"/>
      <c r="AO17" s="202"/>
      <c r="AP17" s="206"/>
      <c r="AQ17" s="202"/>
      <c r="AR17" s="206"/>
      <c r="AS17" s="207"/>
      <c r="AT17" s="207"/>
    </row>
    <row r="18" spans="1:46" ht="13.5" collapsed="1" x14ac:dyDescent="0.25">
      <c r="A18" s="200">
        <v>15</v>
      </c>
      <c r="B18" s="201" t="s">
        <v>18</v>
      </c>
      <c r="C18" s="202"/>
      <c r="D18" s="203"/>
      <c r="E18" s="202"/>
      <c r="F18" s="203"/>
      <c r="G18" s="202"/>
      <c r="H18" s="203"/>
      <c r="I18" s="202"/>
      <c r="J18" s="203"/>
      <c r="K18" s="202">
        <v>20</v>
      </c>
      <c r="L18" s="203">
        <v>60</v>
      </c>
      <c r="M18" s="202">
        <v>20</v>
      </c>
      <c r="N18" s="203">
        <v>60</v>
      </c>
      <c r="O18" s="202">
        <v>20</v>
      </c>
      <c r="P18" s="203">
        <v>60</v>
      </c>
      <c r="Q18" s="202">
        <v>20</v>
      </c>
      <c r="R18" s="203">
        <v>120</v>
      </c>
      <c r="S18" s="202">
        <v>20</v>
      </c>
      <c r="T18" s="203">
        <v>120</v>
      </c>
      <c r="U18" s="202">
        <v>20</v>
      </c>
      <c r="V18" s="203">
        <v>120</v>
      </c>
      <c r="W18" s="202">
        <v>20</v>
      </c>
      <c r="X18" s="203">
        <v>120</v>
      </c>
      <c r="Y18" s="202">
        <v>20</v>
      </c>
      <c r="Z18" s="203">
        <v>120</v>
      </c>
      <c r="AA18" s="202">
        <v>20</v>
      </c>
      <c r="AB18" s="203">
        <v>120</v>
      </c>
      <c r="AC18" s="202">
        <v>20</v>
      </c>
      <c r="AD18" s="203">
        <v>120</v>
      </c>
      <c r="AE18" s="202">
        <v>20</v>
      </c>
      <c r="AF18" s="203">
        <v>120</v>
      </c>
      <c r="AG18" s="202">
        <v>20</v>
      </c>
      <c r="AH18" s="203">
        <v>120</v>
      </c>
      <c r="AI18" s="202">
        <v>20</v>
      </c>
      <c r="AJ18" s="203">
        <v>120</v>
      </c>
      <c r="AK18" s="202">
        <v>20</v>
      </c>
      <c r="AL18" s="204">
        <v>120</v>
      </c>
      <c r="AM18" s="202">
        <v>20</v>
      </c>
      <c r="AN18" s="204">
        <v>120</v>
      </c>
      <c r="AO18" s="202">
        <v>20</v>
      </c>
      <c r="AP18" s="206">
        <v>120</v>
      </c>
      <c r="AQ18" s="202">
        <v>20</v>
      </c>
      <c r="AR18" s="206">
        <v>120</v>
      </c>
      <c r="AS18" s="207"/>
      <c r="AT18" s="207"/>
    </row>
    <row r="19" spans="1:46" ht="13.7" hidden="1" customHeight="1" outlineLevel="1" x14ac:dyDescent="0.25">
      <c r="A19" s="200">
        <v>16</v>
      </c>
      <c r="B19" s="201" t="s">
        <v>19</v>
      </c>
      <c r="C19" s="202">
        <v>20</v>
      </c>
      <c r="D19" s="203">
        <v>80</v>
      </c>
      <c r="E19" s="202">
        <v>20</v>
      </c>
      <c r="F19" s="203">
        <v>80</v>
      </c>
      <c r="G19" s="202">
        <v>20</v>
      </c>
      <c r="H19" s="203">
        <v>80</v>
      </c>
      <c r="I19" s="202">
        <v>20</v>
      </c>
      <c r="J19" s="203">
        <v>80</v>
      </c>
      <c r="K19" s="112"/>
      <c r="L19" s="116"/>
      <c r="M19" s="112"/>
      <c r="N19" s="116"/>
      <c r="O19" s="112"/>
      <c r="P19" s="116"/>
      <c r="Q19" s="112"/>
      <c r="R19" s="116"/>
      <c r="S19" s="112"/>
      <c r="T19" s="116"/>
      <c r="U19" s="112"/>
      <c r="V19" s="116"/>
      <c r="W19" s="112"/>
      <c r="X19" s="116"/>
      <c r="Y19" s="112"/>
      <c r="Z19" s="116"/>
      <c r="AA19" s="112"/>
      <c r="AB19" s="116"/>
      <c r="AC19" s="112"/>
      <c r="AD19" s="116"/>
      <c r="AE19" s="112"/>
      <c r="AF19" s="116"/>
      <c r="AG19" s="112"/>
      <c r="AH19" s="116"/>
      <c r="AI19" s="112"/>
      <c r="AJ19" s="116"/>
      <c r="AK19" s="112"/>
      <c r="AL19" s="117"/>
      <c r="AM19" s="112"/>
      <c r="AN19" s="117"/>
      <c r="AO19" s="112"/>
      <c r="AP19" s="115"/>
      <c r="AQ19" s="112"/>
      <c r="AR19" s="115"/>
      <c r="AS19" s="207"/>
      <c r="AT19" s="207"/>
    </row>
    <row r="20" spans="1:46" ht="13.5" hidden="1" outlineLevel="1" x14ac:dyDescent="0.25">
      <c r="A20" s="200">
        <v>17</v>
      </c>
      <c r="B20" s="211" t="s">
        <v>210</v>
      </c>
      <c r="C20" s="202">
        <v>24</v>
      </c>
      <c r="D20" s="203">
        <v>60</v>
      </c>
      <c r="E20" s="202">
        <v>24</v>
      </c>
      <c r="F20" s="203">
        <v>60</v>
      </c>
      <c r="G20" s="202">
        <v>24</v>
      </c>
      <c r="H20" s="203">
        <v>60</v>
      </c>
      <c r="I20" s="202">
        <v>24</v>
      </c>
      <c r="J20" s="203">
        <v>60</v>
      </c>
      <c r="K20" s="202">
        <v>24</v>
      </c>
      <c r="L20" s="203">
        <v>60</v>
      </c>
      <c r="M20" s="202">
        <v>24</v>
      </c>
      <c r="N20" s="203">
        <v>60</v>
      </c>
      <c r="O20" s="202">
        <v>24</v>
      </c>
      <c r="P20" s="203">
        <v>60</v>
      </c>
      <c r="Q20" s="202">
        <v>24</v>
      </c>
      <c r="R20" s="203">
        <v>120</v>
      </c>
      <c r="S20" s="202">
        <v>24</v>
      </c>
      <c r="T20" s="203">
        <v>120</v>
      </c>
      <c r="U20" s="202">
        <v>24</v>
      </c>
      <c r="V20" s="203">
        <v>120</v>
      </c>
      <c r="W20" s="202">
        <v>24</v>
      </c>
      <c r="X20" s="203">
        <v>120</v>
      </c>
      <c r="Y20" s="202">
        <v>24</v>
      </c>
      <c r="Z20" s="203">
        <v>120</v>
      </c>
      <c r="AA20" s="202"/>
      <c r="AB20" s="203"/>
      <c r="AC20" s="202"/>
      <c r="AD20" s="203"/>
      <c r="AE20" s="202"/>
      <c r="AF20" s="203"/>
      <c r="AG20" s="202"/>
      <c r="AH20" s="203"/>
      <c r="AI20" s="202"/>
      <c r="AJ20" s="203"/>
      <c r="AK20" s="202"/>
      <c r="AL20" s="204"/>
      <c r="AM20" s="202"/>
      <c r="AN20" s="204"/>
      <c r="AO20" s="202"/>
      <c r="AP20" s="208"/>
      <c r="AQ20" s="202"/>
      <c r="AR20" s="208"/>
      <c r="AS20" s="207"/>
      <c r="AT20" s="207"/>
    </row>
    <row r="21" spans="1:46" ht="13.7" hidden="1" customHeight="1" outlineLevel="1" x14ac:dyDescent="0.25">
      <c r="A21" s="200">
        <v>21</v>
      </c>
      <c r="B21" s="201" t="s">
        <v>23</v>
      </c>
      <c r="C21" s="202">
        <v>12</v>
      </c>
      <c r="D21" s="203">
        <v>60</v>
      </c>
      <c r="E21" s="202">
        <v>12</v>
      </c>
      <c r="F21" s="203">
        <v>60</v>
      </c>
      <c r="G21" s="202">
        <v>12</v>
      </c>
      <c r="H21" s="203">
        <v>60</v>
      </c>
      <c r="I21" s="202">
        <v>12</v>
      </c>
      <c r="J21" s="203">
        <v>60</v>
      </c>
      <c r="K21" s="112"/>
      <c r="L21" s="116"/>
      <c r="M21" s="112"/>
      <c r="N21" s="116"/>
      <c r="O21" s="112"/>
      <c r="P21" s="116"/>
      <c r="Q21" s="112"/>
      <c r="R21" s="116"/>
      <c r="S21" s="112"/>
      <c r="T21" s="116"/>
      <c r="U21" s="112"/>
      <c r="V21" s="116"/>
      <c r="W21" s="112"/>
      <c r="X21" s="116"/>
      <c r="Y21" s="112"/>
      <c r="Z21" s="116"/>
      <c r="AA21" s="112"/>
      <c r="AB21" s="116"/>
      <c r="AC21" s="112"/>
      <c r="AD21" s="116"/>
      <c r="AE21" s="112"/>
      <c r="AF21" s="116"/>
      <c r="AG21" s="112"/>
      <c r="AH21" s="116"/>
      <c r="AI21" s="112"/>
      <c r="AJ21" s="116"/>
      <c r="AK21" s="112"/>
      <c r="AL21" s="117"/>
      <c r="AM21" s="112"/>
      <c r="AN21" s="117"/>
      <c r="AO21" s="112"/>
      <c r="AP21" s="115"/>
      <c r="AQ21" s="112"/>
      <c r="AR21" s="115"/>
      <c r="AS21" s="207"/>
      <c r="AT21" s="207"/>
    </row>
    <row r="22" spans="1:46" ht="13.5" collapsed="1" x14ac:dyDescent="0.25">
      <c r="A22" s="249"/>
      <c r="B22" s="250" t="s">
        <v>315</v>
      </c>
      <c r="C22" s="251"/>
      <c r="D22" s="252"/>
      <c r="E22" s="251"/>
      <c r="F22" s="252"/>
      <c r="G22" s="251"/>
      <c r="H22" s="252"/>
      <c r="I22" s="251"/>
      <c r="J22" s="252"/>
      <c r="K22" s="251"/>
      <c r="L22" s="252"/>
      <c r="M22" s="253"/>
      <c r="N22" s="254"/>
      <c r="O22" s="253"/>
      <c r="P22" s="254"/>
      <c r="Q22" s="253"/>
      <c r="R22" s="254"/>
      <c r="S22" s="253"/>
      <c r="T22" s="254"/>
      <c r="U22" s="253"/>
      <c r="V22" s="254"/>
      <c r="W22" s="253"/>
      <c r="X22" s="254"/>
      <c r="Y22" s="253"/>
      <c r="Z22" s="254"/>
      <c r="AA22" s="253"/>
      <c r="AB22" s="254"/>
      <c r="AC22" s="253"/>
      <c r="AD22" s="254"/>
      <c r="AE22" s="253"/>
      <c r="AF22" s="254"/>
      <c r="AG22" s="253"/>
      <c r="AH22" s="254"/>
      <c r="AI22" s="253"/>
      <c r="AJ22" s="254"/>
      <c r="AK22" s="253"/>
      <c r="AL22" s="255"/>
      <c r="AM22" s="253"/>
      <c r="AN22" s="255"/>
      <c r="AO22" s="253"/>
      <c r="AP22" s="256"/>
      <c r="AQ22" s="253"/>
      <c r="AR22" s="256"/>
      <c r="AS22" s="207"/>
      <c r="AT22" s="207"/>
    </row>
    <row r="23" spans="1:46" ht="13.5" hidden="1" outlineLevel="1" x14ac:dyDescent="0.25">
      <c r="A23" s="212">
        <v>22</v>
      </c>
      <c r="B23" s="213" t="s">
        <v>25</v>
      </c>
      <c r="C23" s="202">
        <v>20</v>
      </c>
      <c r="D23" s="203">
        <v>70</v>
      </c>
      <c r="E23" s="202">
        <v>20</v>
      </c>
      <c r="F23" s="203">
        <v>70</v>
      </c>
      <c r="G23" s="202">
        <v>20</v>
      </c>
      <c r="H23" s="203">
        <v>70</v>
      </c>
      <c r="I23" s="202">
        <v>20</v>
      </c>
      <c r="J23" s="203">
        <v>40</v>
      </c>
      <c r="K23" s="202">
        <v>20</v>
      </c>
      <c r="L23" s="203">
        <v>70</v>
      </c>
      <c r="M23" s="202">
        <v>20</v>
      </c>
      <c r="N23" s="203">
        <v>70</v>
      </c>
      <c r="O23" s="202">
        <v>20</v>
      </c>
      <c r="P23" s="203">
        <v>70</v>
      </c>
      <c r="Q23" s="202">
        <v>20</v>
      </c>
      <c r="R23" s="203">
        <v>115</v>
      </c>
      <c r="S23" s="202">
        <v>20</v>
      </c>
      <c r="T23" s="203">
        <v>115</v>
      </c>
      <c r="U23" s="202"/>
      <c r="V23" s="203"/>
      <c r="W23" s="202"/>
      <c r="X23" s="203"/>
      <c r="Y23" s="202"/>
      <c r="Z23" s="203"/>
      <c r="AA23" s="202"/>
      <c r="AB23" s="203"/>
      <c r="AC23" s="202"/>
      <c r="AD23" s="203"/>
      <c r="AE23" s="202"/>
      <c r="AF23" s="203"/>
      <c r="AG23" s="202"/>
      <c r="AH23" s="203"/>
      <c r="AI23" s="202"/>
      <c r="AJ23" s="203"/>
      <c r="AK23" s="202"/>
      <c r="AL23" s="204"/>
      <c r="AM23" s="202"/>
      <c r="AN23" s="204"/>
      <c r="AO23" s="202"/>
      <c r="AP23" s="208"/>
      <c r="AQ23" s="202"/>
      <c r="AR23" s="208"/>
      <c r="AS23" s="207"/>
      <c r="AT23" s="207"/>
    </row>
    <row r="24" spans="1:46" ht="12.75" customHeight="1" collapsed="1" x14ac:dyDescent="0.25">
      <c r="A24" s="212">
        <v>22</v>
      </c>
      <c r="B24" s="213" t="s">
        <v>211</v>
      </c>
      <c r="C24" s="202"/>
      <c r="D24" s="203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2"/>
      <c r="P24" s="203"/>
      <c r="Q24" s="202"/>
      <c r="R24" s="203"/>
      <c r="S24" s="202"/>
      <c r="T24" s="203"/>
      <c r="U24" s="202">
        <v>20</v>
      </c>
      <c r="V24" s="203">
        <v>115</v>
      </c>
      <c r="W24" s="202">
        <v>20</v>
      </c>
      <c r="X24" s="203">
        <v>115</v>
      </c>
      <c r="Y24" s="202">
        <v>20</v>
      </c>
      <c r="Z24" s="203">
        <v>115</v>
      </c>
      <c r="AA24" s="202">
        <v>20</v>
      </c>
      <c r="AB24" s="203">
        <v>115</v>
      </c>
      <c r="AC24" s="202">
        <v>20</v>
      </c>
      <c r="AD24" s="203">
        <v>115</v>
      </c>
      <c r="AE24" s="202">
        <v>20</v>
      </c>
      <c r="AF24" s="203">
        <v>115</v>
      </c>
      <c r="AG24" s="202">
        <v>20</v>
      </c>
      <c r="AH24" s="203">
        <v>115</v>
      </c>
      <c r="AI24" s="202">
        <v>20</v>
      </c>
      <c r="AJ24" s="203">
        <v>150</v>
      </c>
      <c r="AK24" s="202">
        <v>20</v>
      </c>
      <c r="AL24" s="204">
        <v>150</v>
      </c>
      <c r="AM24" s="202">
        <v>20</v>
      </c>
      <c r="AN24" s="204">
        <v>150</v>
      </c>
      <c r="AO24" s="202">
        <v>20</v>
      </c>
      <c r="AP24" s="206">
        <v>150</v>
      </c>
      <c r="AQ24" s="202">
        <v>20</v>
      </c>
      <c r="AR24" s="206">
        <v>150</v>
      </c>
      <c r="AS24" s="207"/>
      <c r="AT24" s="207"/>
    </row>
    <row r="25" spans="1:46" ht="12.75" customHeight="1" x14ac:dyDescent="0.25">
      <c r="A25" s="200">
        <v>23</v>
      </c>
      <c r="B25" s="201" t="s">
        <v>27</v>
      </c>
      <c r="C25" s="202">
        <v>15</v>
      </c>
      <c r="D25" s="203">
        <v>110</v>
      </c>
      <c r="E25" s="202">
        <v>15</v>
      </c>
      <c r="F25" s="203">
        <v>150</v>
      </c>
      <c r="G25" s="202">
        <v>15</v>
      </c>
      <c r="H25" s="203">
        <v>150</v>
      </c>
      <c r="I25" s="202">
        <v>15</v>
      </c>
      <c r="J25" s="203">
        <v>150</v>
      </c>
      <c r="K25" s="202">
        <v>15</v>
      </c>
      <c r="L25" s="203">
        <v>151</v>
      </c>
      <c r="M25" s="202">
        <v>15</v>
      </c>
      <c r="N25" s="203">
        <v>150</v>
      </c>
      <c r="O25" s="202">
        <v>15</v>
      </c>
      <c r="P25" s="203">
        <v>150</v>
      </c>
      <c r="Q25" s="202">
        <v>15</v>
      </c>
      <c r="R25" s="203">
        <v>150</v>
      </c>
      <c r="S25" s="202">
        <v>15</v>
      </c>
      <c r="T25" s="203">
        <v>150</v>
      </c>
      <c r="U25" s="202">
        <v>15</v>
      </c>
      <c r="V25" s="203">
        <v>150</v>
      </c>
      <c r="W25" s="202">
        <v>15</v>
      </c>
      <c r="X25" s="203">
        <v>151</v>
      </c>
      <c r="Y25" s="202">
        <v>15</v>
      </c>
      <c r="Z25" s="203">
        <v>151</v>
      </c>
      <c r="AA25" s="202">
        <v>15</v>
      </c>
      <c r="AB25" s="203">
        <v>151</v>
      </c>
      <c r="AC25" s="202">
        <v>15</v>
      </c>
      <c r="AD25" s="203">
        <v>151</v>
      </c>
      <c r="AE25" s="202">
        <v>15</v>
      </c>
      <c r="AF25" s="203">
        <v>151</v>
      </c>
      <c r="AG25" s="202">
        <v>24</v>
      </c>
      <c r="AH25" s="203">
        <v>151</v>
      </c>
      <c r="AI25" s="202">
        <v>24</v>
      </c>
      <c r="AJ25" s="203">
        <v>151</v>
      </c>
      <c r="AK25" s="202">
        <v>24</v>
      </c>
      <c r="AL25" s="204">
        <v>151</v>
      </c>
      <c r="AM25" s="202">
        <v>24</v>
      </c>
      <c r="AN25" s="204">
        <v>151</v>
      </c>
      <c r="AO25" s="202">
        <v>24</v>
      </c>
      <c r="AP25" s="206">
        <v>151</v>
      </c>
      <c r="AQ25" s="202">
        <v>24</v>
      </c>
      <c r="AR25" s="206">
        <v>151</v>
      </c>
      <c r="AS25" s="207"/>
      <c r="AT25" s="207"/>
    </row>
    <row r="26" spans="1:46" ht="12.75" customHeight="1" x14ac:dyDescent="0.25">
      <c r="A26" s="200">
        <v>24</v>
      </c>
      <c r="B26" s="201" t="s">
        <v>28</v>
      </c>
      <c r="C26" s="202">
        <v>12</v>
      </c>
      <c r="D26" s="203">
        <v>70</v>
      </c>
      <c r="E26" s="202">
        <v>12</v>
      </c>
      <c r="F26" s="203">
        <v>70</v>
      </c>
      <c r="G26" s="202">
        <v>12</v>
      </c>
      <c r="H26" s="203">
        <v>70</v>
      </c>
      <c r="I26" s="202">
        <v>12</v>
      </c>
      <c r="J26" s="203">
        <v>70</v>
      </c>
      <c r="K26" s="202">
        <v>12</v>
      </c>
      <c r="L26" s="203">
        <v>100</v>
      </c>
      <c r="M26" s="202">
        <v>12</v>
      </c>
      <c r="N26" s="203">
        <v>100</v>
      </c>
      <c r="O26" s="202">
        <v>12</v>
      </c>
      <c r="P26" s="203">
        <v>100</v>
      </c>
      <c r="Q26" s="202">
        <v>12</v>
      </c>
      <c r="R26" s="203">
        <v>145</v>
      </c>
      <c r="S26" s="202">
        <v>12</v>
      </c>
      <c r="T26" s="203">
        <v>145</v>
      </c>
      <c r="U26" s="202">
        <v>12</v>
      </c>
      <c r="V26" s="203">
        <v>145</v>
      </c>
      <c r="W26" s="202">
        <v>12</v>
      </c>
      <c r="X26" s="203">
        <v>145</v>
      </c>
      <c r="Y26" s="202">
        <v>12</v>
      </c>
      <c r="Z26" s="203">
        <v>145</v>
      </c>
      <c r="AA26" s="202">
        <v>12</v>
      </c>
      <c r="AB26" s="203">
        <v>145</v>
      </c>
      <c r="AC26" s="202">
        <v>12</v>
      </c>
      <c r="AD26" s="203">
        <v>145</v>
      </c>
      <c r="AE26" s="202">
        <v>12</v>
      </c>
      <c r="AF26" s="203">
        <v>145</v>
      </c>
      <c r="AG26" s="202">
        <v>12</v>
      </c>
      <c r="AH26" s="203">
        <v>145</v>
      </c>
      <c r="AI26" s="202">
        <v>12</v>
      </c>
      <c r="AJ26" s="203">
        <v>145</v>
      </c>
      <c r="AK26" s="202">
        <v>12</v>
      </c>
      <c r="AL26" s="204">
        <v>145</v>
      </c>
      <c r="AM26" s="202">
        <v>12</v>
      </c>
      <c r="AN26" s="204">
        <v>145</v>
      </c>
      <c r="AO26" s="202">
        <v>12</v>
      </c>
      <c r="AP26" s="206">
        <v>145</v>
      </c>
      <c r="AQ26" s="202">
        <v>12</v>
      </c>
      <c r="AR26" s="206">
        <v>145</v>
      </c>
      <c r="AS26" s="207"/>
      <c r="AT26" s="207"/>
    </row>
    <row r="27" spans="1:46" ht="13.7" hidden="1" customHeight="1" outlineLevel="1" x14ac:dyDescent="0.25">
      <c r="A27" s="200">
        <v>25</v>
      </c>
      <c r="B27" s="201" t="s">
        <v>29</v>
      </c>
      <c r="C27" s="202">
        <v>12</v>
      </c>
      <c r="D27" s="203">
        <v>61</v>
      </c>
      <c r="E27" s="202">
        <v>12</v>
      </c>
      <c r="F27" s="203">
        <v>102</v>
      </c>
      <c r="G27" s="202">
        <v>12</v>
      </c>
      <c r="H27" s="203">
        <v>105</v>
      </c>
      <c r="I27" s="202">
        <v>12</v>
      </c>
      <c r="J27" s="203">
        <v>105</v>
      </c>
      <c r="K27" s="112"/>
      <c r="L27" s="116"/>
      <c r="M27" s="112"/>
      <c r="N27" s="116"/>
      <c r="O27" s="112"/>
      <c r="P27" s="116"/>
      <c r="Q27" s="112"/>
      <c r="R27" s="116"/>
      <c r="S27" s="112"/>
      <c r="T27" s="116"/>
      <c r="U27" s="112"/>
      <c r="V27" s="116"/>
      <c r="W27" s="112"/>
      <c r="X27" s="116"/>
      <c r="Y27" s="112"/>
      <c r="Z27" s="116"/>
      <c r="AA27" s="112"/>
      <c r="AB27" s="116"/>
      <c r="AC27" s="112"/>
      <c r="AD27" s="116"/>
      <c r="AE27" s="112"/>
      <c r="AF27" s="116"/>
      <c r="AG27" s="112"/>
      <c r="AH27" s="116"/>
      <c r="AI27" s="112"/>
      <c r="AJ27" s="116"/>
      <c r="AK27" s="112"/>
      <c r="AL27" s="117"/>
      <c r="AM27" s="112"/>
      <c r="AN27" s="117"/>
      <c r="AO27" s="112"/>
      <c r="AP27" s="206"/>
      <c r="AQ27" s="112"/>
      <c r="AR27" s="206"/>
      <c r="AS27" s="207"/>
      <c r="AT27" s="207"/>
    </row>
    <row r="28" spans="1:46" ht="12.75" customHeight="1" collapsed="1" x14ac:dyDescent="0.25">
      <c r="A28" s="200">
        <v>28</v>
      </c>
      <c r="B28" s="201" t="s">
        <v>30</v>
      </c>
      <c r="C28" s="202">
        <v>20</v>
      </c>
      <c r="D28" s="203">
        <v>60</v>
      </c>
      <c r="E28" s="202">
        <v>20</v>
      </c>
      <c r="F28" s="203">
        <v>60</v>
      </c>
      <c r="G28" s="202">
        <v>20</v>
      </c>
      <c r="H28" s="203">
        <v>60</v>
      </c>
      <c r="I28" s="202">
        <v>20</v>
      </c>
      <c r="J28" s="203">
        <v>60</v>
      </c>
      <c r="K28" s="202">
        <v>20</v>
      </c>
      <c r="L28" s="203">
        <v>60</v>
      </c>
      <c r="M28" s="202">
        <v>20</v>
      </c>
      <c r="N28" s="203">
        <v>80</v>
      </c>
      <c r="O28" s="202">
        <v>20</v>
      </c>
      <c r="P28" s="203">
        <v>80</v>
      </c>
      <c r="Q28" s="202">
        <v>20</v>
      </c>
      <c r="R28" s="203">
        <v>125</v>
      </c>
      <c r="S28" s="202">
        <v>20</v>
      </c>
      <c r="T28" s="203">
        <v>150</v>
      </c>
      <c r="U28" s="202">
        <v>20</v>
      </c>
      <c r="V28" s="203">
        <v>150</v>
      </c>
      <c r="W28" s="202">
        <v>20</v>
      </c>
      <c r="X28" s="203">
        <v>125</v>
      </c>
      <c r="Y28" s="202">
        <v>20</v>
      </c>
      <c r="Z28" s="203">
        <v>150</v>
      </c>
      <c r="AA28" s="202">
        <v>20</v>
      </c>
      <c r="AB28" s="203">
        <v>150</v>
      </c>
      <c r="AC28" s="202">
        <v>20</v>
      </c>
      <c r="AD28" s="203">
        <v>150</v>
      </c>
      <c r="AE28" s="202">
        <v>20</v>
      </c>
      <c r="AF28" s="203">
        <v>150</v>
      </c>
      <c r="AG28" s="202">
        <v>20</v>
      </c>
      <c r="AH28" s="203">
        <v>150</v>
      </c>
      <c r="AI28" s="202">
        <v>20</v>
      </c>
      <c r="AJ28" s="203">
        <v>150</v>
      </c>
      <c r="AK28" s="202">
        <v>20</v>
      </c>
      <c r="AL28" s="204">
        <v>150</v>
      </c>
      <c r="AM28" s="202">
        <v>20</v>
      </c>
      <c r="AN28" s="204">
        <v>150</v>
      </c>
      <c r="AO28" s="202">
        <v>20</v>
      </c>
      <c r="AP28" s="206">
        <v>150</v>
      </c>
      <c r="AQ28" s="202">
        <v>20</v>
      </c>
      <c r="AR28" s="206">
        <v>150</v>
      </c>
      <c r="AS28" s="207"/>
      <c r="AT28" s="207"/>
    </row>
    <row r="29" spans="1:46" ht="12.75" hidden="1" customHeight="1" outlineLevel="1" x14ac:dyDescent="0.25">
      <c r="A29" s="200">
        <v>29</v>
      </c>
      <c r="B29" s="201" t="s">
        <v>31</v>
      </c>
      <c r="C29" s="202">
        <v>24</v>
      </c>
      <c r="D29" s="203">
        <v>101</v>
      </c>
      <c r="E29" s="202">
        <v>24</v>
      </c>
      <c r="F29" s="203">
        <v>61</v>
      </c>
      <c r="G29" s="202">
        <v>24</v>
      </c>
      <c r="H29" s="203">
        <v>61</v>
      </c>
      <c r="I29" s="202">
        <v>24</v>
      </c>
      <c r="J29" s="203">
        <v>101</v>
      </c>
      <c r="K29" s="202">
        <v>24</v>
      </c>
      <c r="L29" s="203">
        <v>101</v>
      </c>
      <c r="M29" s="202">
        <v>15</v>
      </c>
      <c r="N29" s="203">
        <v>101</v>
      </c>
      <c r="O29" s="202">
        <v>15</v>
      </c>
      <c r="P29" s="203">
        <v>101</v>
      </c>
      <c r="Q29" s="202">
        <v>15</v>
      </c>
      <c r="R29" s="203">
        <v>101</v>
      </c>
      <c r="S29" s="202">
        <v>15</v>
      </c>
      <c r="T29" s="203">
        <v>101</v>
      </c>
      <c r="U29" s="202"/>
      <c r="V29" s="203"/>
      <c r="W29" s="202"/>
      <c r="X29" s="203"/>
      <c r="Y29" s="202"/>
      <c r="Z29" s="203"/>
      <c r="AA29" s="202"/>
      <c r="AB29" s="203"/>
      <c r="AC29" s="202"/>
      <c r="AD29" s="203"/>
      <c r="AE29" s="202"/>
      <c r="AF29" s="203"/>
      <c r="AG29" s="202"/>
      <c r="AH29" s="203"/>
      <c r="AI29" s="202"/>
      <c r="AJ29" s="203"/>
      <c r="AK29" s="202"/>
      <c r="AL29" s="204"/>
      <c r="AM29" s="202"/>
      <c r="AN29" s="204"/>
      <c r="AO29" s="202"/>
      <c r="AP29" s="206"/>
      <c r="AQ29" s="202"/>
      <c r="AR29" s="206"/>
      <c r="AS29" s="207"/>
      <c r="AT29" s="207"/>
    </row>
    <row r="30" spans="1:46" ht="13.7" hidden="1" customHeight="1" outlineLevel="1" x14ac:dyDescent="0.25">
      <c r="A30" s="200">
        <v>30</v>
      </c>
      <c r="B30" s="201" t="s">
        <v>32</v>
      </c>
      <c r="C30" s="202">
        <v>24</v>
      </c>
      <c r="D30" s="203">
        <v>80</v>
      </c>
      <c r="E30" s="202">
        <v>24</v>
      </c>
      <c r="F30" s="203">
        <v>121</v>
      </c>
      <c r="G30" s="202">
        <v>24</v>
      </c>
      <c r="H30" s="203">
        <v>125</v>
      </c>
      <c r="I30" s="202">
        <v>24</v>
      </c>
      <c r="J30" s="203">
        <v>125</v>
      </c>
      <c r="K30" s="112"/>
      <c r="L30" s="116"/>
      <c r="M30" s="112"/>
      <c r="N30" s="116"/>
      <c r="O30" s="112"/>
      <c r="P30" s="116"/>
      <c r="Q30" s="112"/>
      <c r="R30" s="116"/>
      <c r="S30" s="112"/>
      <c r="T30" s="116"/>
      <c r="U30" s="112"/>
      <c r="V30" s="116"/>
      <c r="W30" s="112"/>
      <c r="X30" s="116"/>
      <c r="Y30" s="112"/>
      <c r="Z30" s="116"/>
      <c r="AA30" s="112"/>
      <c r="AB30" s="116"/>
      <c r="AC30" s="112"/>
      <c r="AD30" s="116"/>
      <c r="AE30" s="112"/>
      <c r="AF30" s="116"/>
      <c r="AG30" s="112"/>
      <c r="AH30" s="116"/>
      <c r="AI30" s="112"/>
      <c r="AJ30" s="116"/>
      <c r="AK30" s="112"/>
      <c r="AL30" s="117"/>
      <c r="AM30" s="112"/>
      <c r="AN30" s="117"/>
      <c r="AO30" s="112"/>
      <c r="AP30" s="206"/>
      <c r="AQ30" s="112"/>
      <c r="AR30" s="206"/>
      <c r="AS30" s="207"/>
      <c r="AT30" s="207"/>
    </row>
    <row r="31" spans="1:46" ht="12.75" customHeight="1" collapsed="1" x14ac:dyDescent="0.25">
      <c r="A31" s="200">
        <v>30</v>
      </c>
      <c r="B31" s="201" t="s">
        <v>212</v>
      </c>
      <c r="C31" s="202"/>
      <c r="D31" s="203"/>
      <c r="E31" s="202"/>
      <c r="F31" s="203"/>
      <c r="G31" s="202"/>
      <c r="H31" s="203"/>
      <c r="I31" s="202"/>
      <c r="J31" s="203"/>
      <c r="K31" s="214">
        <v>24</v>
      </c>
      <c r="L31" s="215">
        <v>115</v>
      </c>
      <c r="M31" s="202">
        <v>24</v>
      </c>
      <c r="N31" s="203">
        <v>115</v>
      </c>
      <c r="O31" s="202">
        <v>24</v>
      </c>
      <c r="P31" s="203">
        <v>115</v>
      </c>
      <c r="Q31" s="202">
        <v>24</v>
      </c>
      <c r="R31" s="203">
        <v>115</v>
      </c>
      <c r="S31" s="202">
        <v>24</v>
      </c>
      <c r="T31" s="203">
        <v>115</v>
      </c>
      <c r="U31" s="202">
        <v>24</v>
      </c>
      <c r="V31" s="203">
        <v>115</v>
      </c>
      <c r="W31" s="202">
        <v>24</v>
      </c>
      <c r="X31" s="203">
        <v>115</v>
      </c>
      <c r="Y31" s="202">
        <v>24</v>
      </c>
      <c r="Z31" s="203">
        <v>115</v>
      </c>
      <c r="AA31" s="202">
        <v>24</v>
      </c>
      <c r="AB31" s="203">
        <v>115</v>
      </c>
      <c r="AC31" s="202">
        <v>24</v>
      </c>
      <c r="AD31" s="203">
        <v>115</v>
      </c>
      <c r="AE31" s="202">
        <v>24</v>
      </c>
      <c r="AF31" s="203">
        <v>115</v>
      </c>
      <c r="AG31" s="202">
        <v>24</v>
      </c>
      <c r="AH31" s="203">
        <v>115</v>
      </c>
      <c r="AI31" s="202">
        <v>24</v>
      </c>
      <c r="AJ31" s="203">
        <v>115</v>
      </c>
      <c r="AK31" s="202">
        <v>24</v>
      </c>
      <c r="AL31" s="204">
        <v>115</v>
      </c>
      <c r="AM31" s="202">
        <v>24</v>
      </c>
      <c r="AN31" s="204">
        <v>115</v>
      </c>
      <c r="AO31" s="202">
        <v>24</v>
      </c>
      <c r="AP31" s="206">
        <v>115</v>
      </c>
      <c r="AQ31" s="202">
        <v>24</v>
      </c>
      <c r="AR31" s="206">
        <v>115</v>
      </c>
      <c r="AS31" s="207"/>
      <c r="AT31" s="207"/>
    </row>
    <row r="32" spans="1:46" s="209" customFormat="1" ht="12.75" customHeight="1" x14ac:dyDescent="0.25">
      <c r="A32" s="119">
        <v>31</v>
      </c>
      <c r="B32" s="120" t="s">
        <v>213</v>
      </c>
      <c r="C32" s="202">
        <v>12</v>
      </c>
      <c r="D32" s="203">
        <v>151</v>
      </c>
      <c r="E32" s="202">
        <v>12</v>
      </c>
      <c r="F32" s="203">
        <v>151</v>
      </c>
      <c r="G32" s="202">
        <v>12</v>
      </c>
      <c r="H32" s="203">
        <v>151</v>
      </c>
      <c r="I32" s="202">
        <v>12</v>
      </c>
      <c r="J32" s="203">
        <v>155</v>
      </c>
      <c r="K32" s="202">
        <v>12</v>
      </c>
      <c r="L32" s="203">
        <v>155</v>
      </c>
      <c r="M32" s="202">
        <v>12</v>
      </c>
      <c r="N32" s="203">
        <v>155</v>
      </c>
      <c r="O32" s="202">
        <v>12</v>
      </c>
      <c r="P32" s="203">
        <v>155</v>
      </c>
      <c r="Q32" s="202">
        <v>12</v>
      </c>
      <c r="R32" s="203">
        <v>155</v>
      </c>
      <c r="S32" s="202">
        <v>12</v>
      </c>
      <c r="T32" s="203">
        <v>155</v>
      </c>
      <c r="U32" s="202">
        <v>12</v>
      </c>
      <c r="V32" s="203">
        <v>155</v>
      </c>
      <c r="W32" s="202">
        <v>12</v>
      </c>
      <c r="X32" s="203">
        <v>155</v>
      </c>
      <c r="Y32" s="202">
        <v>12</v>
      </c>
      <c r="Z32" s="203">
        <v>155</v>
      </c>
      <c r="AA32" s="202">
        <v>12</v>
      </c>
      <c r="AB32" s="203">
        <v>155</v>
      </c>
      <c r="AC32" s="202">
        <v>12</v>
      </c>
      <c r="AD32" s="203">
        <v>155</v>
      </c>
      <c r="AE32" s="202">
        <v>12</v>
      </c>
      <c r="AF32" s="203">
        <v>155</v>
      </c>
      <c r="AG32" s="202">
        <v>12</v>
      </c>
      <c r="AH32" s="203">
        <v>155</v>
      </c>
      <c r="AI32" s="202">
        <v>12</v>
      </c>
      <c r="AJ32" s="203">
        <v>155</v>
      </c>
      <c r="AK32" s="202">
        <v>12</v>
      </c>
      <c r="AL32" s="204">
        <v>155</v>
      </c>
      <c r="AM32" s="202">
        <v>12</v>
      </c>
      <c r="AN32" s="204">
        <v>155</v>
      </c>
      <c r="AO32" s="202">
        <v>12</v>
      </c>
      <c r="AP32" s="206">
        <v>155</v>
      </c>
      <c r="AQ32" s="202">
        <v>12</v>
      </c>
      <c r="AR32" s="206">
        <v>155</v>
      </c>
      <c r="AS32" s="207"/>
      <c r="AT32" s="207"/>
    </row>
    <row r="33" spans="1:46" ht="13.7" customHeight="1" x14ac:dyDescent="0.25">
      <c r="A33" s="249"/>
      <c r="B33" s="250" t="s">
        <v>34</v>
      </c>
      <c r="C33" s="251"/>
      <c r="D33" s="252"/>
      <c r="E33" s="251"/>
      <c r="F33" s="252"/>
      <c r="G33" s="251"/>
      <c r="H33" s="252"/>
      <c r="I33" s="251"/>
      <c r="J33" s="252"/>
      <c r="K33" s="251"/>
      <c r="L33" s="252"/>
      <c r="M33" s="253"/>
      <c r="N33" s="254"/>
      <c r="O33" s="253"/>
      <c r="P33" s="254"/>
      <c r="Q33" s="253"/>
      <c r="R33" s="254"/>
      <c r="S33" s="253"/>
      <c r="T33" s="254"/>
      <c r="U33" s="253"/>
      <c r="V33" s="254"/>
      <c r="W33" s="253"/>
      <c r="X33" s="254"/>
      <c r="Y33" s="253"/>
      <c r="Z33" s="254"/>
      <c r="AA33" s="253"/>
      <c r="AB33" s="254"/>
      <c r="AC33" s="253"/>
      <c r="AD33" s="254"/>
      <c r="AE33" s="253"/>
      <c r="AF33" s="254"/>
      <c r="AG33" s="253"/>
      <c r="AH33" s="254"/>
      <c r="AI33" s="253"/>
      <c r="AJ33" s="254"/>
      <c r="AK33" s="253"/>
      <c r="AL33" s="255"/>
      <c r="AM33" s="253"/>
      <c r="AN33" s="255"/>
      <c r="AO33" s="253"/>
      <c r="AP33" s="256"/>
      <c r="AQ33" s="253"/>
      <c r="AR33" s="256"/>
      <c r="AS33" s="207"/>
      <c r="AT33" s="207"/>
    </row>
    <row r="34" spans="1:46" ht="13.15" hidden="1" customHeight="1" outlineLevel="1" x14ac:dyDescent="0.25">
      <c r="A34" s="200">
        <v>32</v>
      </c>
      <c r="B34" s="201" t="s">
        <v>35</v>
      </c>
      <c r="C34" s="202">
        <v>20</v>
      </c>
      <c r="D34" s="203">
        <v>130</v>
      </c>
      <c r="E34" s="202">
        <v>20</v>
      </c>
      <c r="F34" s="203">
        <v>130</v>
      </c>
      <c r="G34" s="202">
        <v>20</v>
      </c>
      <c r="H34" s="203">
        <v>120</v>
      </c>
      <c r="I34" s="202">
        <v>20</v>
      </c>
      <c r="J34" s="203">
        <v>130</v>
      </c>
      <c r="K34" s="202">
        <v>20</v>
      </c>
      <c r="L34" s="203">
        <v>130</v>
      </c>
      <c r="M34" s="202">
        <v>20</v>
      </c>
      <c r="N34" s="203">
        <v>130</v>
      </c>
      <c r="O34" s="202">
        <v>20</v>
      </c>
      <c r="P34" s="203">
        <v>130</v>
      </c>
      <c r="Q34" s="202">
        <v>20</v>
      </c>
      <c r="R34" s="203">
        <v>130</v>
      </c>
      <c r="S34" s="202"/>
      <c r="T34" s="203"/>
      <c r="U34" s="202"/>
      <c r="V34" s="203"/>
      <c r="W34" s="202"/>
      <c r="X34" s="203"/>
      <c r="Y34" s="202"/>
      <c r="Z34" s="203"/>
      <c r="AA34" s="202"/>
      <c r="AB34" s="203"/>
      <c r="AC34" s="202"/>
      <c r="AD34" s="203"/>
      <c r="AE34" s="202"/>
      <c r="AF34" s="203"/>
      <c r="AG34" s="202"/>
      <c r="AH34" s="203"/>
      <c r="AI34" s="202"/>
      <c r="AJ34" s="203"/>
      <c r="AK34" s="202"/>
      <c r="AL34" s="204"/>
      <c r="AM34" s="202"/>
      <c r="AN34" s="204"/>
      <c r="AO34" s="202"/>
      <c r="AP34" s="208"/>
      <c r="AQ34" s="202"/>
      <c r="AR34" s="208"/>
      <c r="AS34" s="207"/>
      <c r="AT34" s="207"/>
    </row>
    <row r="35" spans="1:46" ht="13.5" collapsed="1" x14ac:dyDescent="0.25">
      <c r="A35" s="200">
        <v>33</v>
      </c>
      <c r="B35" s="201" t="s">
        <v>36</v>
      </c>
      <c r="C35" s="202">
        <v>20</v>
      </c>
      <c r="D35" s="203">
        <v>121</v>
      </c>
      <c r="E35" s="202">
        <v>20</v>
      </c>
      <c r="F35" s="203">
        <v>121</v>
      </c>
      <c r="G35" s="202">
        <v>20</v>
      </c>
      <c r="H35" s="203">
        <v>125</v>
      </c>
      <c r="I35" s="202">
        <v>20</v>
      </c>
      <c r="J35" s="203">
        <v>125</v>
      </c>
      <c r="K35" s="202">
        <v>20</v>
      </c>
      <c r="L35" s="203">
        <v>125</v>
      </c>
      <c r="M35" s="202">
        <v>20</v>
      </c>
      <c r="N35" s="203">
        <v>125</v>
      </c>
      <c r="O35" s="202">
        <v>20</v>
      </c>
      <c r="P35" s="203">
        <v>125</v>
      </c>
      <c r="Q35" s="202">
        <v>20</v>
      </c>
      <c r="R35" s="203">
        <v>125</v>
      </c>
      <c r="S35" s="202">
        <v>20</v>
      </c>
      <c r="T35" s="203">
        <v>125</v>
      </c>
      <c r="U35" s="202">
        <v>20</v>
      </c>
      <c r="V35" s="203">
        <v>125</v>
      </c>
      <c r="W35" s="202">
        <v>20</v>
      </c>
      <c r="X35" s="203">
        <v>125</v>
      </c>
      <c r="Y35" s="202">
        <v>20</v>
      </c>
      <c r="Z35" s="203">
        <v>125</v>
      </c>
      <c r="AA35" s="202">
        <v>20</v>
      </c>
      <c r="AB35" s="203">
        <v>125</v>
      </c>
      <c r="AC35" s="202">
        <v>20</v>
      </c>
      <c r="AD35" s="203">
        <v>125</v>
      </c>
      <c r="AE35" s="202">
        <v>20</v>
      </c>
      <c r="AF35" s="203">
        <v>125</v>
      </c>
      <c r="AG35" s="202">
        <v>20</v>
      </c>
      <c r="AH35" s="203">
        <v>125</v>
      </c>
      <c r="AI35" s="202">
        <v>20</v>
      </c>
      <c r="AJ35" s="203">
        <v>125</v>
      </c>
      <c r="AK35" s="202">
        <v>20</v>
      </c>
      <c r="AL35" s="204">
        <v>125</v>
      </c>
      <c r="AM35" s="202">
        <v>20</v>
      </c>
      <c r="AN35" s="204">
        <v>125</v>
      </c>
      <c r="AO35" s="202">
        <v>20</v>
      </c>
      <c r="AP35" s="206">
        <v>125</v>
      </c>
      <c r="AQ35" s="202">
        <v>20</v>
      </c>
      <c r="AR35" s="206">
        <v>125</v>
      </c>
      <c r="AS35" s="207"/>
      <c r="AT35" s="207"/>
    </row>
    <row r="36" spans="1:46" ht="13.5" x14ac:dyDescent="0.25">
      <c r="A36" s="200">
        <v>35</v>
      </c>
      <c r="B36" s="201" t="s">
        <v>37</v>
      </c>
      <c r="C36" s="202">
        <v>24</v>
      </c>
      <c r="D36" s="203">
        <v>69</v>
      </c>
      <c r="E36" s="202">
        <v>24</v>
      </c>
      <c r="F36" s="203">
        <v>65</v>
      </c>
      <c r="G36" s="202">
        <v>24</v>
      </c>
      <c r="H36" s="203">
        <v>65</v>
      </c>
      <c r="I36" s="202">
        <v>24</v>
      </c>
      <c r="J36" s="203">
        <v>65</v>
      </c>
      <c r="K36" s="202">
        <v>24</v>
      </c>
      <c r="L36" s="203">
        <v>65</v>
      </c>
      <c r="M36" s="202">
        <v>24</v>
      </c>
      <c r="N36" s="203">
        <v>65</v>
      </c>
      <c r="O36" s="202">
        <v>24</v>
      </c>
      <c r="P36" s="203">
        <v>110</v>
      </c>
      <c r="Q36" s="202">
        <v>24</v>
      </c>
      <c r="R36" s="203">
        <v>110</v>
      </c>
      <c r="S36" s="202">
        <v>24</v>
      </c>
      <c r="T36" s="203">
        <v>110</v>
      </c>
      <c r="U36" s="202">
        <v>24</v>
      </c>
      <c r="V36" s="203">
        <v>110</v>
      </c>
      <c r="W36" s="202">
        <v>24</v>
      </c>
      <c r="X36" s="203">
        <v>110</v>
      </c>
      <c r="Y36" s="202">
        <v>24</v>
      </c>
      <c r="Z36" s="203">
        <v>110</v>
      </c>
      <c r="AA36" s="202">
        <v>24</v>
      </c>
      <c r="AB36" s="203">
        <v>110</v>
      </c>
      <c r="AC36" s="202">
        <v>24</v>
      </c>
      <c r="AD36" s="203">
        <v>110</v>
      </c>
      <c r="AE36" s="202">
        <v>24</v>
      </c>
      <c r="AF36" s="203">
        <v>110</v>
      </c>
      <c r="AG36" s="202">
        <v>24</v>
      </c>
      <c r="AH36" s="203">
        <v>110</v>
      </c>
      <c r="AI36" s="202">
        <v>24</v>
      </c>
      <c r="AJ36" s="203">
        <v>110</v>
      </c>
      <c r="AK36" s="202">
        <v>24</v>
      </c>
      <c r="AL36" s="204">
        <v>150</v>
      </c>
      <c r="AM36" s="202">
        <v>24</v>
      </c>
      <c r="AN36" s="204">
        <v>150</v>
      </c>
      <c r="AO36" s="202">
        <v>24</v>
      </c>
      <c r="AP36" s="206">
        <v>150</v>
      </c>
      <c r="AQ36" s="202">
        <v>24</v>
      </c>
      <c r="AR36" s="206">
        <v>150</v>
      </c>
      <c r="AS36" s="207"/>
      <c r="AT36" s="207"/>
    </row>
    <row r="37" spans="1:46" ht="13.15" hidden="1" customHeight="1" outlineLevel="1" x14ac:dyDescent="0.25">
      <c r="A37" s="200">
        <v>37</v>
      </c>
      <c r="B37" s="201" t="s">
        <v>38</v>
      </c>
      <c r="C37" s="202">
        <v>15</v>
      </c>
      <c r="D37" s="203">
        <v>40</v>
      </c>
      <c r="E37" s="202">
        <v>15</v>
      </c>
      <c r="F37" s="203">
        <v>100</v>
      </c>
      <c r="G37" s="202">
        <v>15</v>
      </c>
      <c r="H37" s="203">
        <v>100</v>
      </c>
      <c r="I37" s="202">
        <v>15</v>
      </c>
      <c r="J37" s="203">
        <v>125</v>
      </c>
      <c r="K37" s="202">
        <v>15</v>
      </c>
      <c r="L37" s="203">
        <v>125</v>
      </c>
      <c r="M37" s="202">
        <v>15</v>
      </c>
      <c r="N37" s="203">
        <v>125</v>
      </c>
      <c r="O37" s="202">
        <v>15</v>
      </c>
      <c r="P37" s="203">
        <v>125</v>
      </c>
      <c r="Q37" s="202">
        <v>15</v>
      </c>
      <c r="R37" s="203">
        <v>125</v>
      </c>
      <c r="S37" s="202"/>
      <c r="T37" s="203"/>
      <c r="U37" s="202"/>
      <c r="V37" s="203"/>
      <c r="W37" s="202"/>
      <c r="X37" s="203"/>
      <c r="Y37" s="202"/>
      <c r="Z37" s="203"/>
      <c r="AA37" s="202"/>
      <c r="AB37" s="203"/>
      <c r="AC37" s="202"/>
      <c r="AD37" s="203"/>
      <c r="AE37" s="202"/>
      <c r="AF37" s="203"/>
      <c r="AG37" s="202"/>
      <c r="AH37" s="203"/>
      <c r="AI37" s="202"/>
      <c r="AJ37" s="203"/>
      <c r="AK37" s="202"/>
      <c r="AL37" s="204"/>
      <c r="AM37" s="202"/>
      <c r="AN37" s="204"/>
      <c r="AO37" s="202"/>
      <c r="AP37" s="206"/>
      <c r="AQ37" s="202"/>
      <c r="AR37" s="206"/>
      <c r="AS37" s="207"/>
      <c r="AT37" s="207"/>
    </row>
    <row r="38" spans="1:46" ht="13.5" collapsed="1" x14ac:dyDescent="0.25">
      <c r="A38" s="200">
        <v>38</v>
      </c>
      <c r="B38" s="201" t="s">
        <v>39</v>
      </c>
      <c r="C38" s="202">
        <v>24</v>
      </c>
      <c r="D38" s="203">
        <v>200</v>
      </c>
      <c r="E38" s="202">
        <v>24</v>
      </c>
      <c r="F38" s="203">
        <v>121</v>
      </c>
      <c r="G38" s="202">
        <v>24</v>
      </c>
      <c r="H38" s="203">
        <v>125</v>
      </c>
      <c r="I38" s="202">
        <v>24</v>
      </c>
      <c r="J38" s="203">
        <v>125</v>
      </c>
      <c r="K38" s="202">
        <v>24</v>
      </c>
      <c r="L38" s="203">
        <v>125</v>
      </c>
      <c r="M38" s="202">
        <v>24</v>
      </c>
      <c r="N38" s="203">
        <v>125</v>
      </c>
      <c r="O38" s="202">
        <v>24</v>
      </c>
      <c r="P38" s="203">
        <v>125</v>
      </c>
      <c r="Q38" s="202">
        <v>24</v>
      </c>
      <c r="R38" s="203">
        <v>125</v>
      </c>
      <c r="S38" s="202">
        <v>24</v>
      </c>
      <c r="T38" s="203">
        <v>125</v>
      </c>
      <c r="U38" s="202">
        <v>24</v>
      </c>
      <c r="V38" s="203">
        <v>125</v>
      </c>
      <c r="W38" s="202">
        <v>24</v>
      </c>
      <c r="X38" s="203">
        <v>125</v>
      </c>
      <c r="Y38" s="202">
        <v>24</v>
      </c>
      <c r="Z38" s="203">
        <v>125</v>
      </c>
      <c r="AA38" s="202">
        <v>24</v>
      </c>
      <c r="AB38" s="203">
        <v>125</v>
      </c>
      <c r="AC38" s="202">
        <v>24</v>
      </c>
      <c r="AD38" s="203">
        <v>125</v>
      </c>
      <c r="AE38" s="202">
        <v>24</v>
      </c>
      <c r="AF38" s="203">
        <v>125</v>
      </c>
      <c r="AG38" s="202">
        <v>24</v>
      </c>
      <c r="AH38" s="203">
        <v>125</v>
      </c>
      <c r="AI38" s="202">
        <v>24</v>
      </c>
      <c r="AJ38" s="203">
        <v>125</v>
      </c>
      <c r="AK38" s="202">
        <v>24</v>
      </c>
      <c r="AL38" s="204">
        <v>125</v>
      </c>
      <c r="AM38" s="202">
        <v>24</v>
      </c>
      <c r="AN38" s="204">
        <v>125</v>
      </c>
      <c r="AO38" s="202">
        <v>24</v>
      </c>
      <c r="AP38" s="206">
        <v>125</v>
      </c>
      <c r="AQ38" s="202">
        <v>24</v>
      </c>
      <c r="AR38" s="206">
        <v>125</v>
      </c>
      <c r="AS38" s="207"/>
      <c r="AT38" s="207"/>
    </row>
    <row r="39" spans="1:46" ht="13.5" x14ac:dyDescent="0.25">
      <c r="A39" s="200">
        <v>39</v>
      </c>
      <c r="B39" s="201" t="s">
        <v>40</v>
      </c>
      <c r="C39" s="202">
        <v>18</v>
      </c>
      <c r="D39" s="203">
        <v>79</v>
      </c>
      <c r="E39" s="202">
        <v>18</v>
      </c>
      <c r="F39" s="203">
        <v>79</v>
      </c>
      <c r="G39" s="202">
        <v>18</v>
      </c>
      <c r="H39" s="203">
        <v>60</v>
      </c>
      <c r="I39" s="202">
        <v>18</v>
      </c>
      <c r="J39" s="203">
        <v>75</v>
      </c>
      <c r="K39" s="202">
        <v>18</v>
      </c>
      <c r="L39" s="203">
        <v>125</v>
      </c>
      <c r="M39" s="202">
        <v>18</v>
      </c>
      <c r="N39" s="203">
        <v>125</v>
      </c>
      <c r="O39" s="202">
        <v>18</v>
      </c>
      <c r="P39" s="203">
        <v>80</v>
      </c>
      <c r="Q39" s="202">
        <v>18</v>
      </c>
      <c r="R39" s="203">
        <v>120</v>
      </c>
      <c r="S39" s="202">
        <v>18</v>
      </c>
      <c r="T39" s="203">
        <v>125</v>
      </c>
      <c r="U39" s="202">
        <v>18</v>
      </c>
      <c r="V39" s="203">
        <v>120</v>
      </c>
      <c r="W39" s="202">
        <v>18</v>
      </c>
      <c r="X39" s="203">
        <v>120</v>
      </c>
      <c r="Y39" s="202">
        <v>18</v>
      </c>
      <c r="Z39" s="203">
        <v>120</v>
      </c>
      <c r="AA39" s="202">
        <v>18</v>
      </c>
      <c r="AB39" s="203">
        <v>120</v>
      </c>
      <c r="AC39" s="202">
        <v>18</v>
      </c>
      <c r="AD39" s="203">
        <v>120</v>
      </c>
      <c r="AE39" s="202">
        <v>18</v>
      </c>
      <c r="AF39" s="203">
        <v>120</v>
      </c>
      <c r="AG39" s="202">
        <v>18</v>
      </c>
      <c r="AH39" s="203">
        <v>120</v>
      </c>
      <c r="AI39" s="202">
        <v>18</v>
      </c>
      <c r="AJ39" s="203">
        <v>120</v>
      </c>
      <c r="AK39" s="202">
        <v>18</v>
      </c>
      <c r="AL39" s="204">
        <v>120</v>
      </c>
      <c r="AM39" s="202">
        <v>18</v>
      </c>
      <c r="AN39" s="204">
        <v>120</v>
      </c>
      <c r="AO39" s="202">
        <v>18</v>
      </c>
      <c r="AP39" s="206">
        <v>120</v>
      </c>
      <c r="AQ39" s="202">
        <v>18</v>
      </c>
      <c r="AR39" s="206">
        <v>150</v>
      </c>
      <c r="AS39" s="207"/>
      <c r="AT39" s="207"/>
    </row>
    <row r="40" spans="1:46" ht="13.5" x14ac:dyDescent="0.25">
      <c r="A40" s="200">
        <v>40</v>
      </c>
      <c r="B40" s="201" t="s">
        <v>41</v>
      </c>
      <c r="C40" s="202">
        <v>12</v>
      </c>
      <c r="D40" s="203">
        <v>59</v>
      </c>
      <c r="E40" s="202">
        <v>12</v>
      </c>
      <c r="F40" s="203">
        <v>60</v>
      </c>
      <c r="G40" s="202">
        <v>12</v>
      </c>
      <c r="H40" s="203">
        <v>60</v>
      </c>
      <c r="I40" s="202">
        <v>12</v>
      </c>
      <c r="J40" s="203">
        <v>60</v>
      </c>
      <c r="K40" s="202">
        <v>12</v>
      </c>
      <c r="L40" s="203">
        <v>60</v>
      </c>
      <c r="M40" s="202">
        <v>12</v>
      </c>
      <c r="N40" s="203">
        <v>60</v>
      </c>
      <c r="O40" s="202">
        <v>12</v>
      </c>
      <c r="P40" s="203">
        <v>60</v>
      </c>
      <c r="Q40" s="202">
        <v>12</v>
      </c>
      <c r="R40" s="203">
        <v>60</v>
      </c>
      <c r="S40" s="202">
        <v>12</v>
      </c>
      <c r="T40" s="203">
        <v>60</v>
      </c>
      <c r="U40" s="202">
        <v>12</v>
      </c>
      <c r="V40" s="203">
        <v>60</v>
      </c>
      <c r="W40" s="202">
        <v>12</v>
      </c>
      <c r="X40" s="203">
        <v>100</v>
      </c>
      <c r="Y40" s="202">
        <v>12</v>
      </c>
      <c r="Z40" s="203">
        <v>100</v>
      </c>
      <c r="AA40" s="202">
        <v>12</v>
      </c>
      <c r="AB40" s="203">
        <v>100</v>
      </c>
      <c r="AC40" s="202">
        <v>12</v>
      </c>
      <c r="AD40" s="203">
        <v>100</v>
      </c>
      <c r="AE40" s="202">
        <v>12</v>
      </c>
      <c r="AF40" s="203">
        <v>100</v>
      </c>
      <c r="AG40" s="202">
        <v>12</v>
      </c>
      <c r="AH40" s="203">
        <v>100</v>
      </c>
      <c r="AI40" s="202">
        <v>12</v>
      </c>
      <c r="AJ40" s="203">
        <v>100</v>
      </c>
      <c r="AK40" s="202">
        <v>12</v>
      </c>
      <c r="AL40" s="204">
        <v>100</v>
      </c>
      <c r="AM40" s="202">
        <v>12</v>
      </c>
      <c r="AN40" s="204">
        <v>100</v>
      </c>
      <c r="AO40" s="202">
        <v>12</v>
      </c>
      <c r="AP40" s="206">
        <v>100</v>
      </c>
      <c r="AQ40" s="202">
        <v>12</v>
      </c>
      <c r="AR40" s="206">
        <v>100</v>
      </c>
      <c r="AS40" s="207"/>
      <c r="AT40" s="207"/>
    </row>
    <row r="41" spans="1:46" ht="13.5" x14ac:dyDescent="0.25">
      <c r="A41" s="200">
        <v>41</v>
      </c>
      <c r="B41" s="201" t="s">
        <v>42</v>
      </c>
      <c r="C41" s="202">
        <v>18</v>
      </c>
      <c r="D41" s="203">
        <v>60</v>
      </c>
      <c r="E41" s="202">
        <v>18</v>
      </c>
      <c r="F41" s="203">
        <v>60</v>
      </c>
      <c r="G41" s="202">
        <v>18</v>
      </c>
      <c r="H41" s="203">
        <v>60</v>
      </c>
      <c r="I41" s="202">
        <v>18</v>
      </c>
      <c r="J41" s="203">
        <v>60</v>
      </c>
      <c r="K41" s="202">
        <v>18</v>
      </c>
      <c r="L41" s="203">
        <v>60</v>
      </c>
      <c r="M41" s="202">
        <v>18</v>
      </c>
      <c r="N41" s="203">
        <v>120</v>
      </c>
      <c r="O41" s="202">
        <v>18</v>
      </c>
      <c r="P41" s="203">
        <v>60</v>
      </c>
      <c r="Q41" s="202">
        <v>18</v>
      </c>
      <c r="R41" s="203">
        <v>80</v>
      </c>
      <c r="S41" s="202">
        <v>18</v>
      </c>
      <c r="T41" s="203">
        <v>125</v>
      </c>
      <c r="U41" s="202">
        <v>18</v>
      </c>
      <c r="V41" s="203">
        <v>125</v>
      </c>
      <c r="W41" s="202">
        <v>18</v>
      </c>
      <c r="X41" s="203">
        <v>120</v>
      </c>
      <c r="Y41" s="202">
        <v>18</v>
      </c>
      <c r="Z41" s="203">
        <v>120</v>
      </c>
      <c r="AA41" s="202">
        <v>18</v>
      </c>
      <c r="AB41" s="203">
        <v>120</v>
      </c>
      <c r="AC41" s="202">
        <v>18</v>
      </c>
      <c r="AD41" s="203">
        <v>120</v>
      </c>
      <c r="AE41" s="202">
        <v>18</v>
      </c>
      <c r="AF41" s="203">
        <v>150</v>
      </c>
      <c r="AG41" s="202">
        <v>18</v>
      </c>
      <c r="AH41" s="203">
        <v>150</v>
      </c>
      <c r="AI41" s="202">
        <v>18</v>
      </c>
      <c r="AJ41" s="203">
        <v>150</v>
      </c>
      <c r="AK41" s="202">
        <v>18</v>
      </c>
      <c r="AL41" s="204">
        <v>150</v>
      </c>
      <c r="AM41" s="202">
        <v>18</v>
      </c>
      <c r="AN41" s="204">
        <v>150</v>
      </c>
      <c r="AO41" s="202">
        <v>18</v>
      </c>
      <c r="AP41" s="206">
        <v>150</v>
      </c>
      <c r="AQ41" s="202">
        <v>18</v>
      </c>
      <c r="AR41" s="206">
        <v>150</v>
      </c>
      <c r="AS41" s="207"/>
      <c r="AT41" s="207"/>
    </row>
    <row r="42" spans="1:46" ht="13.5" x14ac:dyDescent="0.25">
      <c r="A42" s="200">
        <v>42</v>
      </c>
      <c r="B42" s="201" t="s">
        <v>43</v>
      </c>
      <c r="C42" s="202">
        <v>12</v>
      </c>
      <c r="D42" s="203">
        <v>60</v>
      </c>
      <c r="E42" s="202">
        <v>12</v>
      </c>
      <c r="F42" s="203">
        <v>60</v>
      </c>
      <c r="G42" s="202">
        <v>12</v>
      </c>
      <c r="H42" s="203">
        <v>60</v>
      </c>
      <c r="I42" s="202">
        <v>12</v>
      </c>
      <c r="J42" s="203">
        <v>60</v>
      </c>
      <c r="K42" s="202">
        <v>12</v>
      </c>
      <c r="L42" s="203">
        <v>60</v>
      </c>
      <c r="M42" s="202">
        <v>12</v>
      </c>
      <c r="N42" s="203">
        <v>60</v>
      </c>
      <c r="O42" s="202">
        <v>12</v>
      </c>
      <c r="P42" s="203">
        <v>60</v>
      </c>
      <c r="Q42" s="202">
        <v>12</v>
      </c>
      <c r="R42" s="203">
        <v>100</v>
      </c>
      <c r="S42" s="202">
        <v>12</v>
      </c>
      <c r="T42" s="203">
        <v>100</v>
      </c>
      <c r="U42" s="202">
        <v>12</v>
      </c>
      <c r="V42" s="203">
        <v>100</v>
      </c>
      <c r="W42" s="202">
        <v>12</v>
      </c>
      <c r="X42" s="203">
        <v>100</v>
      </c>
      <c r="Y42" s="202">
        <v>12</v>
      </c>
      <c r="Z42" s="203">
        <v>100</v>
      </c>
      <c r="AA42" s="202">
        <v>12</v>
      </c>
      <c r="AB42" s="203">
        <v>100</v>
      </c>
      <c r="AC42" s="202">
        <v>12</v>
      </c>
      <c r="AD42" s="203">
        <v>100</v>
      </c>
      <c r="AE42" s="202">
        <v>12</v>
      </c>
      <c r="AF42" s="203">
        <v>100</v>
      </c>
      <c r="AG42" s="202">
        <v>12</v>
      </c>
      <c r="AH42" s="203">
        <v>100</v>
      </c>
      <c r="AI42" s="202">
        <v>12</v>
      </c>
      <c r="AJ42" s="203">
        <v>100</v>
      </c>
      <c r="AK42" s="202">
        <v>12</v>
      </c>
      <c r="AL42" s="204">
        <v>100</v>
      </c>
      <c r="AM42" s="202">
        <v>12</v>
      </c>
      <c r="AN42" s="204">
        <v>100</v>
      </c>
      <c r="AO42" s="202">
        <v>12</v>
      </c>
      <c r="AP42" s="206">
        <v>100</v>
      </c>
      <c r="AQ42" s="202">
        <v>12</v>
      </c>
      <c r="AR42" s="206">
        <v>100</v>
      </c>
      <c r="AS42" s="207"/>
      <c r="AT42" s="207"/>
    </row>
    <row r="43" spans="1:46" ht="13.5" x14ac:dyDescent="0.25">
      <c r="A43" s="249"/>
      <c r="B43" s="250" t="s">
        <v>44</v>
      </c>
      <c r="C43" s="251"/>
      <c r="D43" s="252"/>
      <c r="E43" s="251"/>
      <c r="F43" s="252"/>
      <c r="G43" s="251"/>
      <c r="H43" s="252"/>
      <c r="I43" s="251"/>
      <c r="J43" s="252"/>
      <c r="K43" s="251"/>
      <c r="L43" s="252"/>
      <c r="M43" s="253"/>
      <c r="N43" s="254"/>
      <c r="O43" s="253"/>
      <c r="P43" s="254"/>
      <c r="Q43" s="253"/>
      <c r="R43" s="254"/>
      <c r="S43" s="253"/>
      <c r="T43" s="254"/>
      <c r="U43" s="253"/>
      <c r="V43" s="254"/>
      <c r="W43" s="253"/>
      <c r="X43" s="254"/>
      <c r="Y43" s="253"/>
      <c r="Z43" s="254"/>
      <c r="AA43" s="253"/>
      <c r="AB43" s="254"/>
      <c r="AC43" s="253"/>
      <c r="AD43" s="254"/>
      <c r="AE43" s="253"/>
      <c r="AF43" s="254"/>
      <c r="AG43" s="253"/>
      <c r="AH43" s="254"/>
      <c r="AI43" s="253"/>
      <c r="AJ43" s="254"/>
      <c r="AK43" s="253"/>
      <c r="AL43" s="255"/>
      <c r="AM43" s="253"/>
      <c r="AN43" s="255"/>
      <c r="AO43" s="253"/>
      <c r="AP43" s="256"/>
      <c r="AQ43" s="253"/>
      <c r="AR43" s="256"/>
      <c r="AS43" s="207"/>
      <c r="AT43" s="207"/>
    </row>
    <row r="44" spans="1:46" ht="13.5" x14ac:dyDescent="0.25">
      <c r="A44" s="200">
        <v>43</v>
      </c>
      <c r="B44" s="201" t="s">
        <v>45</v>
      </c>
      <c r="C44" s="202">
        <v>15</v>
      </c>
      <c r="D44" s="203">
        <v>99</v>
      </c>
      <c r="E44" s="202">
        <v>15</v>
      </c>
      <c r="F44" s="203">
        <v>140</v>
      </c>
      <c r="G44" s="202">
        <v>15</v>
      </c>
      <c r="H44" s="203">
        <v>140</v>
      </c>
      <c r="I44" s="202">
        <v>15</v>
      </c>
      <c r="J44" s="203">
        <v>140</v>
      </c>
      <c r="K44" s="202">
        <v>15</v>
      </c>
      <c r="L44" s="203">
        <v>140</v>
      </c>
      <c r="M44" s="202">
        <v>15</v>
      </c>
      <c r="N44" s="203">
        <v>150</v>
      </c>
      <c r="O44" s="202">
        <v>15</v>
      </c>
      <c r="P44" s="203">
        <v>150</v>
      </c>
      <c r="Q44" s="202">
        <v>15</v>
      </c>
      <c r="R44" s="203">
        <v>150</v>
      </c>
      <c r="S44" s="202">
        <v>15</v>
      </c>
      <c r="T44" s="203">
        <v>150</v>
      </c>
      <c r="U44" s="202">
        <v>15</v>
      </c>
      <c r="V44" s="203">
        <v>150</v>
      </c>
      <c r="W44" s="202">
        <v>15</v>
      </c>
      <c r="X44" s="203">
        <v>150</v>
      </c>
      <c r="Y44" s="202">
        <v>15</v>
      </c>
      <c r="Z44" s="203">
        <v>150</v>
      </c>
      <c r="AA44" s="202">
        <v>15</v>
      </c>
      <c r="AB44" s="203">
        <v>150</v>
      </c>
      <c r="AC44" s="202">
        <v>15</v>
      </c>
      <c r="AD44" s="203">
        <v>150</v>
      </c>
      <c r="AE44" s="202">
        <v>15</v>
      </c>
      <c r="AF44" s="203">
        <v>150</v>
      </c>
      <c r="AG44" s="202">
        <v>15</v>
      </c>
      <c r="AH44" s="203">
        <v>150</v>
      </c>
      <c r="AI44" s="202">
        <v>15</v>
      </c>
      <c r="AJ44" s="203">
        <v>150</v>
      </c>
      <c r="AK44" s="202">
        <v>15</v>
      </c>
      <c r="AL44" s="204">
        <v>150</v>
      </c>
      <c r="AM44" s="202">
        <v>15</v>
      </c>
      <c r="AN44" s="204">
        <v>150</v>
      </c>
      <c r="AO44" s="202">
        <v>15</v>
      </c>
      <c r="AP44" s="206">
        <v>150</v>
      </c>
      <c r="AQ44" s="202">
        <v>15</v>
      </c>
      <c r="AR44" s="206">
        <v>150</v>
      </c>
      <c r="AS44" s="207"/>
      <c r="AT44" s="207"/>
    </row>
    <row r="45" spans="1:46" ht="13.5" x14ac:dyDescent="0.25">
      <c r="A45" s="200">
        <v>44</v>
      </c>
      <c r="B45" s="201" t="s">
        <v>46</v>
      </c>
      <c r="C45" s="202">
        <v>20</v>
      </c>
      <c r="D45" s="203">
        <v>60</v>
      </c>
      <c r="E45" s="202">
        <v>20</v>
      </c>
      <c r="F45" s="203">
        <v>60</v>
      </c>
      <c r="G45" s="202">
        <v>20</v>
      </c>
      <c r="H45" s="203">
        <v>60</v>
      </c>
      <c r="I45" s="202">
        <v>20</v>
      </c>
      <c r="J45" s="203">
        <v>60</v>
      </c>
      <c r="K45" s="202">
        <v>12</v>
      </c>
      <c r="L45" s="203">
        <v>60</v>
      </c>
      <c r="M45" s="202">
        <v>12</v>
      </c>
      <c r="N45" s="203">
        <v>60</v>
      </c>
      <c r="O45" s="202">
        <v>12</v>
      </c>
      <c r="P45" s="203">
        <v>60</v>
      </c>
      <c r="Q45" s="202">
        <v>12</v>
      </c>
      <c r="R45" s="203">
        <v>60</v>
      </c>
      <c r="S45" s="202">
        <v>12</v>
      </c>
      <c r="T45" s="203">
        <v>100</v>
      </c>
      <c r="U45" s="202">
        <v>12</v>
      </c>
      <c r="V45" s="203">
        <v>100</v>
      </c>
      <c r="W45" s="202">
        <v>12</v>
      </c>
      <c r="X45" s="203">
        <v>100</v>
      </c>
      <c r="Y45" s="202">
        <v>12</v>
      </c>
      <c r="Z45" s="203">
        <v>100</v>
      </c>
      <c r="AA45" s="202">
        <v>12</v>
      </c>
      <c r="AB45" s="203">
        <v>100</v>
      </c>
      <c r="AC45" s="202">
        <v>12</v>
      </c>
      <c r="AD45" s="203">
        <v>100</v>
      </c>
      <c r="AE45" s="202">
        <v>12</v>
      </c>
      <c r="AF45" s="203">
        <v>100</v>
      </c>
      <c r="AG45" s="202">
        <v>12</v>
      </c>
      <c r="AH45" s="203">
        <v>100</v>
      </c>
      <c r="AI45" s="202">
        <v>12</v>
      </c>
      <c r="AJ45" s="203">
        <v>100</v>
      </c>
      <c r="AK45" s="202">
        <v>12</v>
      </c>
      <c r="AL45" s="204">
        <v>100</v>
      </c>
      <c r="AM45" s="202">
        <v>12</v>
      </c>
      <c r="AN45" s="204">
        <v>100</v>
      </c>
      <c r="AO45" s="202">
        <v>12</v>
      </c>
      <c r="AP45" s="206">
        <v>100</v>
      </c>
      <c r="AQ45" s="202">
        <v>12</v>
      </c>
      <c r="AR45" s="206">
        <v>100</v>
      </c>
      <c r="AS45" s="207"/>
      <c r="AT45" s="207"/>
    </row>
    <row r="46" spans="1:46" ht="13.5" x14ac:dyDescent="0.25">
      <c r="A46" s="200">
        <v>45</v>
      </c>
      <c r="B46" s="201" t="s">
        <v>47</v>
      </c>
      <c r="C46" s="202">
        <v>15</v>
      </c>
      <c r="D46" s="203">
        <v>141</v>
      </c>
      <c r="E46" s="202">
        <v>15</v>
      </c>
      <c r="F46" s="203">
        <v>100</v>
      </c>
      <c r="G46" s="202">
        <v>15</v>
      </c>
      <c r="H46" s="203">
        <v>100</v>
      </c>
      <c r="I46" s="202">
        <v>15</v>
      </c>
      <c r="J46" s="203">
        <v>100</v>
      </c>
      <c r="K46" s="202">
        <v>15</v>
      </c>
      <c r="L46" s="203">
        <v>100</v>
      </c>
      <c r="M46" s="202">
        <v>15</v>
      </c>
      <c r="N46" s="203">
        <v>100</v>
      </c>
      <c r="O46" s="202">
        <v>15</v>
      </c>
      <c r="P46" s="203">
        <v>100</v>
      </c>
      <c r="Q46" s="202">
        <v>15</v>
      </c>
      <c r="R46" s="203">
        <v>130</v>
      </c>
      <c r="S46" s="202">
        <v>15</v>
      </c>
      <c r="T46" s="203">
        <v>130</v>
      </c>
      <c r="U46" s="202">
        <v>15</v>
      </c>
      <c r="V46" s="203">
        <v>130</v>
      </c>
      <c r="W46" s="202">
        <v>15</v>
      </c>
      <c r="X46" s="203">
        <v>130</v>
      </c>
      <c r="Y46" s="202">
        <v>15</v>
      </c>
      <c r="Z46" s="203">
        <v>130</v>
      </c>
      <c r="AA46" s="202">
        <v>15</v>
      </c>
      <c r="AB46" s="203">
        <v>130</v>
      </c>
      <c r="AC46" s="202">
        <v>15</v>
      </c>
      <c r="AD46" s="203">
        <v>130</v>
      </c>
      <c r="AE46" s="202">
        <v>15</v>
      </c>
      <c r="AF46" s="203">
        <v>130</v>
      </c>
      <c r="AG46" s="202">
        <v>15</v>
      </c>
      <c r="AH46" s="203">
        <v>130</v>
      </c>
      <c r="AI46" s="202">
        <v>15</v>
      </c>
      <c r="AJ46" s="203">
        <v>130</v>
      </c>
      <c r="AK46" s="202">
        <v>15</v>
      </c>
      <c r="AL46" s="204">
        <v>130</v>
      </c>
      <c r="AM46" s="202">
        <v>15</v>
      </c>
      <c r="AN46" s="204">
        <v>130</v>
      </c>
      <c r="AO46" s="202">
        <v>15</v>
      </c>
      <c r="AP46" s="206">
        <v>130</v>
      </c>
      <c r="AQ46" s="202">
        <v>15</v>
      </c>
      <c r="AR46" s="206">
        <v>130</v>
      </c>
      <c r="AS46" s="207"/>
      <c r="AT46" s="207"/>
    </row>
    <row r="47" spans="1:46" ht="13.5" x14ac:dyDescent="0.25">
      <c r="A47" s="200">
        <v>47</v>
      </c>
      <c r="B47" s="201" t="s">
        <v>48</v>
      </c>
      <c r="C47" s="202">
        <v>24</v>
      </c>
      <c r="D47" s="203">
        <v>201</v>
      </c>
      <c r="E47" s="202">
        <v>24</v>
      </c>
      <c r="F47" s="203">
        <v>201</v>
      </c>
      <c r="G47" s="202">
        <v>24</v>
      </c>
      <c r="H47" s="203">
        <v>201</v>
      </c>
      <c r="I47" s="202">
        <v>24</v>
      </c>
      <c r="J47" s="203">
        <v>241</v>
      </c>
      <c r="K47" s="202">
        <v>24</v>
      </c>
      <c r="L47" s="203">
        <v>241</v>
      </c>
      <c r="M47" s="202">
        <v>24</v>
      </c>
      <c r="N47" s="203">
        <v>241</v>
      </c>
      <c r="O47" s="202">
        <v>24</v>
      </c>
      <c r="P47" s="203">
        <v>241</v>
      </c>
      <c r="Q47" s="202">
        <v>24</v>
      </c>
      <c r="R47" s="203">
        <v>200</v>
      </c>
      <c r="S47" s="202">
        <v>24</v>
      </c>
      <c r="T47" s="203">
        <v>250</v>
      </c>
      <c r="U47" s="202">
        <v>24</v>
      </c>
      <c r="V47" s="203">
        <v>250</v>
      </c>
      <c r="W47" s="202">
        <v>24</v>
      </c>
      <c r="X47" s="203">
        <v>250</v>
      </c>
      <c r="Y47" s="202">
        <v>24</v>
      </c>
      <c r="Z47" s="203">
        <v>250</v>
      </c>
      <c r="AA47" s="202">
        <v>24</v>
      </c>
      <c r="AB47" s="203">
        <v>250</v>
      </c>
      <c r="AC47" s="202">
        <v>24</v>
      </c>
      <c r="AD47" s="203">
        <v>250</v>
      </c>
      <c r="AE47" s="202">
        <v>24</v>
      </c>
      <c r="AF47" s="203">
        <v>250</v>
      </c>
      <c r="AG47" s="202">
        <v>24</v>
      </c>
      <c r="AH47" s="203">
        <v>250</v>
      </c>
      <c r="AI47" s="202">
        <v>24</v>
      </c>
      <c r="AJ47" s="203">
        <v>250</v>
      </c>
      <c r="AK47" s="202">
        <v>24</v>
      </c>
      <c r="AL47" s="204">
        <v>250</v>
      </c>
      <c r="AM47" s="202">
        <v>24</v>
      </c>
      <c r="AN47" s="204">
        <v>250</v>
      </c>
      <c r="AO47" s="202">
        <v>24</v>
      </c>
      <c r="AP47" s="206">
        <v>250</v>
      </c>
      <c r="AQ47" s="202">
        <v>24</v>
      </c>
      <c r="AR47" s="206">
        <v>250</v>
      </c>
      <c r="AS47" s="207"/>
      <c r="AT47" s="207"/>
    </row>
    <row r="48" spans="1:46" ht="13.5" x14ac:dyDescent="0.25">
      <c r="A48" s="200">
        <v>48</v>
      </c>
      <c r="B48" s="201" t="s">
        <v>49</v>
      </c>
      <c r="C48" s="202">
        <v>15</v>
      </c>
      <c r="D48" s="203">
        <v>100</v>
      </c>
      <c r="E48" s="202">
        <v>15</v>
      </c>
      <c r="F48" s="203">
        <v>100</v>
      </c>
      <c r="G48" s="202">
        <v>15</v>
      </c>
      <c r="H48" s="203">
        <v>100</v>
      </c>
      <c r="I48" s="202">
        <v>15</v>
      </c>
      <c r="J48" s="203">
        <v>100</v>
      </c>
      <c r="K48" s="202">
        <v>15</v>
      </c>
      <c r="L48" s="203">
        <v>100</v>
      </c>
      <c r="M48" s="202">
        <v>15</v>
      </c>
      <c r="N48" s="203">
        <v>100</v>
      </c>
      <c r="O48" s="202">
        <v>15</v>
      </c>
      <c r="P48" s="203">
        <v>100</v>
      </c>
      <c r="Q48" s="202">
        <v>15</v>
      </c>
      <c r="R48" s="203">
        <v>100</v>
      </c>
      <c r="S48" s="202">
        <v>20</v>
      </c>
      <c r="T48" s="203">
        <v>150</v>
      </c>
      <c r="U48" s="202">
        <v>20</v>
      </c>
      <c r="V48" s="203">
        <v>150</v>
      </c>
      <c r="W48" s="202">
        <v>20</v>
      </c>
      <c r="X48" s="203">
        <v>150</v>
      </c>
      <c r="Y48" s="202">
        <v>20</v>
      </c>
      <c r="Z48" s="203">
        <v>150</v>
      </c>
      <c r="AA48" s="202">
        <v>20</v>
      </c>
      <c r="AB48" s="203">
        <v>150</v>
      </c>
      <c r="AC48" s="202">
        <v>20</v>
      </c>
      <c r="AD48" s="203">
        <v>150</v>
      </c>
      <c r="AE48" s="202">
        <v>20</v>
      </c>
      <c r="AF48" s="203">
        <v>150</v>
      </c>
      <c r="AG48" s="202">
        <v>20</v>
      </c>
      <c r="AH48" s="203">
        <v>150</v>
      </c>
      <c r="AI48" s="202">
        <v>20</v>
      </c>
      <c r="AJ48" s="203">
        <v>150</v>
      </c>
      <c r="AK48" s="202">
        <v>20</v>
      </c>
      <c r="AL48" s="204">
        <v>150</v>
      </c>
      <c r="AM48" s="202">
        <v>20</v>
      </c>
      <c r="AN48" s="204">
        <v>150</v>
      </c>
      <c r="AO48" s="202">
        <v>20</v>
      </c>
      <c r="AP48" s="206">
        <v>150</v>
      </c>
      <c r="AQ48" s="202">
        <v>20</v>
      </c>
      <c r="AR48" s="206">
        <v>150</v>
      </c>
      <c r="AS48" s="207"/>
      <c r="AT48" s="207"/>
    </row>
    <row r="49" spans="1:46" ht="13.5" x14ac:dyDescent="0.25">
      <c r="A49" s="200">
        <v>49</v>
      </c>
      <c r="B49" s="201" t="s">
        <v>50</v>
      </c>
      <c r="C49" s="202">
        <v>24</v>
      </c>
      <c r="D49" s="203">
        <v>100</v>
      </c>
      <c r="E49" s="202">
        <v>24</v>
      </c>
      <c r="F49" s="203">
        <v>100</v>
      </c>
      <c r="G49" s="202">
        <v>24</v>
      </c>
      <c r="H49" s="203">
        <v>100</v>
      </c>
      <c r="I49" s="202">
        <v>24</v>
      </c>
      <c r="J49" s="203">
        <v>100</v>
      </c>
      <c r="K49" s="202">
        <v>24</v>
      </c>
      <c r="L49" s="203">
        <v>100</v>
      </c>
      <c r="M49" s="202">
        <v>24</v>
      </c>
      <c r="N49" s="203">
        <v>100</v>
      </c>
      <c r="O49" s="202">
        <v>24</v>
      </c>
      <c r="P49" s="203">
        <v>100</v>
      </c>
      <c r="Q49" s="202">
        <v>24</v>
      </c>
      <c r="R49" s="203">
        <v>100</v>
      </c>
      <c r="S49" s="202">
        <v>24</v>
      </c>
      <c r="T49" s="203">
        <v>100</v>
      </c>
      <c r="U49" s="202">
        <v>24</v>
      </c>
      <c r="V49" s="203">
        <v>100</v>
      </c>
      <c r="W49" s="202">
        <v>24</v>
      </c>
      <c r="X49" s="203">
        <v>100</v>
      </c>
      <c r="Y49" s="202">
        <v>24</v>
      </c>
      <c r="Z49" s="203">
        <v>100</v>
      </c>
      <c r="AA49" s="202">
        <v>24</v>
      </c>
      <c r="AB49" s="203">
        <v>100</v>
      </c>
      <c r="AC49" s="202">
        <v>24</v>
      </c>
      <c r="AD49" s="203">
        <v>100</v>
      </c>
      <c r="AE49" s="202">
        <v>24</v>
      </c>
      <c r="AF49" s="203">
        <v>100</v>
      </c>
      <c r="AG49" s="202">
        <v>24</v>
      </c>
      <c r="AH49" s="203">
        <v>100</v>
      </c>
      <c r="AI49" s="202">
        <v>24</v>
      </c>
      <c r="AJ49" s="203">
        <v>100</v>
      </c>
      <c r="AK49" s="202">
        <v>24</v>
      </c>
      <c r="AL49" s="204">
        <v>100</v>
      </c>
      <c r="AM49" s="202">
        <v>24</v>
      </c>
      <c r="AN49" s="204">
        <v>100</v>
      </c>
      <c r="AO49" s="202">
        <v>24</v>
      </c>
      <c r="AP49" s="206">
        <v>100</v>
      </c>
      <c r="AQ49" s="202">
        <v>24</v>
      </c>
      <c r="AR49" s="206">
        <v>100</v>
      </c>
      <c r="AS49" s="207"/>
      <c r="AT49" s="207"/>
    </row>
    <row r="50" spans="1:46" ht="13.5" x14ac:dyDescent="0.25">
      <c r="A50" s="200">
        <v>50</v>
      </c>
      <c r="B50" s="201" t="s">
        <v>51</v>
      </c>
      <c r="C50" s="202">
        <v>24</v>
      </c>
      <c r="D50" s="203">
        <v>100</v>
      </c>
      <c r="E50" s="202">
        <v>24</v>
      </c>
      <c r="F50" s="203">
        <v>100</v>
      </c>
      <c r="G50" s="202">
        <v>24</v>
      </c>
      <c r="H50" s="203">
        <v>100</v>
      </c>
      <c r="I50" s="202">
        <v>24</v>
      </c>
      <c r="J50" s="203">
        <v>100</v>
      </c>
      <c r="K50" s="202">
        <v>24</v>
      </c>
      <c r="L50" s="203">
        <v>100</v>
      </c>
      <c r="M50" s="202">
        <v>24</v>
      </c>
      <c r="N50" s="203">
        <v>100</v>
      </c>
      <c r="O50" s="202">
        <v>24</v>
      </c>
      <c r="P50" s="203">
        <v>100</v>
      </c>
      <c r="Q50" s="202">
        <v>24</v>
      </c>
      <c r="R50" s="203">
        <v>140</v>
      </c>
      <c r="S50" s="202">
        <v>24</v>
      </c>
      <c r="T50" s="203">
        <v>140</v>
      </c>
      <c r="U50" s="202">
        <v>24</v>
      </c>
      <c r="V50" s="203">
        <v>140</v>
      </c>
      <c r="W50" s="202">
        <v>24</v>
      </c>
      <c r="X50" s="203">
        <v>150</v>
      </c>
      <c r="Y50" s="202">
        <v>24</v>
      </c>
      <c r="Z50" s="203">
        <v>150</v>
      </c>
      <c r="AA50" s="202">
        <v>24</v>
      </c>
      <c r="AB50" s="203">
        <v>150</v>
      </c>
      <c r="AC50" s="202">
        <v>24</v>
      </c>
      <c r="AD50" s="203">
        <v>150</v>
      </c>
      <c r="AE50" s="202">
        <v>24</v>
      </c>
      <c r="AF50" s="203">
        <v>150</v>
      </c>
      <c r="AG50" s="202">
        <v>24</v>
      </c>
      <c r="AH50" s="203">
        <v>150</v>
      </c>
      <c r="AI50" s="202">
        <v>24</v>
      </c>
      <c r="AJ50" s="203">
        <v>150</v>
      </c>
      <c r="AK50" s="202">
        <v>24</v>
      </c>
      <c r="AL50" s="204">
        <v>150</v>
      </c>
      <c r="AM50" s="202">
        <v>24</v>
      </c>
      <c r="AN50" s="204">
        <v>150</v>
      </c>
      <c r="AO50" s="202">
        <v>24</v>
      </c>
      <c r="AP50" s="206">
        <v>150</v>
      </c>
      <c r="AQ50" s="202">
        <v>24</v>
      </c>
      <c r="AR50" s="206">
        <v>150</v>
      </c>
      <c r="AS50" s="207"/>
      <c r="AT50" s="207"/>
    </row>
    <row r="51" spans="1:46" ht="13.5" x14ac:dyDescent="0.25">
      <c r="A51" s="200">
        <v>51</v>
      </c>
      <c r="B51" s="201" t="s">
        <v>52</v>
      </c>
      <c r="C51" s="202">
        <v>24</v>
      </c>
      <c r="D51" s="203">
        <v>120</v>
      </c>
      <c r="E51" s="202">
        <v>24</v>
      </c>
      <c r="F51" s="203">
        <v>120</v>
      </c>
      <c r="G51" s="202">
        <v>24</v>
      </c>
      <c r="H51" s="203">
        <v>120</v>
      </c>
      <c r="I51" s="202">
        <v>24</v>
      </c>
      <c r="J51" s="203">
        <v>120</v>
      </c>
      <c r="K51" s="202">
        <v>24</v>
      </c>
      <c r="L51" s="203">
        <v>120</v>
      </c>
      <c r="M51" s="202">
        <v>24</v>
      </c>
      <c r="N51" s="203">
        <v>150</v>
      </c>
      <c r="O51" s="202">
        <v>24</v>
      </c>
      <c r="P51" s="203">
        <v>150</v>
      </c>
      <c r="Q51" s="202">
        <v>24</v>
      </c>
      <c r="R51" s="203">
        <v>150</v>
      </c>
      <c r="S51" s="202">
        <v>24</v>
      </c>
      <c r="T51" s="203">
        <v>150</v>
      </c>
      <c r="U51" s="202">
        <v>24</v>
      </c>
      <c r="V51" s="203">
        <v>150</v>
      </c>
      <c r="W51" s="202">
        <v>24</v>
      </c>
      <c r="X51" s="203">
        <v>150</v>
      </c>
      <c r="Y51" s="202">
        <v>24</v>
      </c>
      <c r="Z51" s="203">
        <v>150</v>
      </c>
      <c r="AA51" s="202">
        <v>24</v>
      </c>
      <c r="AB51" s="203">
        <v>150</v>
      </c>
      <c r="AC51" s="202">
        <v>24</v>
      </c>
      <c r="AD51" s="203">
        <v>150</v>
      </c>
      <c r="AE51" s="202">
        <v>24</v>
      </c>
      <c r="AF51" s="203">
        <v>150</v>
      </c>
      <c r="AG51" s="202">
        <v>24</v>
      </c>
      <c r="AH51" s="203">
        <v>150</v>
      </c>
      <c r="AI51" s="202">
        <v>24</v>
      </c>
      <c r="AJ51" s="203">
        <v>150</v>
      </c>
      <c r="AK51" s="202">
        <v>24</v>
      </c>
      <c r="AL51" s="204">
        <v>150</v>
      </c>
      <c r="AM51" s="202">
        <v>24</v>
      </c>
      <c r="AN51" s="204">
        <v>150</v>
      </c>
      <c r="AO51" s="202">
        <v>24</v>
      </c>
      <c r="AP51" s="206">
        <v>150</v>
      </c>
      <c r="AQ51" s="202">
        <v>24</v>
      </c>
      <c r="AR51" s="206">
        <v>150</v>
      </c>
      <c r="AS51" s="207"/>
      <c r="AT51" s="207"/>
    </row>
    <row r="52" spans="1:46" ht="13.5" x14ac:dyDescent="0.25">
      <c r="A52" s="200">
        <v>52</v>
      </c>
      <c r="B52" s="201" t="s">
        <v>53</v>
      </c>
      <c r="C52" s="202">
        <v>20</v>
      </c>
      <c r="D52" s="203">
        <v>100</v>
      </c>
      <c r="E52" s="202">
        <v>20</v>
      </c>
      <c r="F52" s="203">
        <v>100</v>
      </c>
      <c r="G52" s="202">
        <v>20</v>
      </c>
      <c r="H52" s="203">
        <v>100</v>
      </c>
      <c r="I52" s="202">
        <v>20</v>
      </c>
      <c r="J52" s="203">
        <v>100</v>
      </c>
      <c r="K52" s="202">
        <v>20</v>
      </c>
      <c r="L52" s="203">
        <v>100</v>
      </c>
      <c r="M52" s="202">
        <v>20</v>
      </c>
      <c r="N52" s="203">
        <v>100</v>
      </c>
      <c r="O52" s="202">
        <v>20</v>
      </c>
      <c r="P52" s="203">
        <v>100</v>
      </c>
      <c r="Q52" s="202">
        <v>20</v>
      </c>
      <c r="R52" s="203">
        <v>100</v>
      </c>
      <c r="S52" s="202">
        <v>20</v>
      </c>
      <c r="T52" s="203">
        <v>150</v>
      </c>
      <c r="U52" s="202">
        <v>20</v>
      </c>
      <c r="V52" s="203">
        <v>150</v>
      </c>
      <c r="W52" s="202">
        <v>20</v>
      </c>
      <c r="X52" s="203">
        <v>150</v>
      </c>
      <c r="Y52" s="202">
        <v>20</v>
      </c>
      <c r="Z52" s="203">
        <v>150</v>
      </c>
      <c r="AA52" s="202">
        <v>20</v>
      </c>
      <c r="AB52" s="203">
        <v>150</v>
      </c>
      <c r="AC52" s="202">
        <v>20</v>
      </c>
      <c r="AD52" s="203">
        <v>150</v>
      </c>
      <c r="AE52" s="202">
        <v>20</v>
      </c>
      <c r="AF52" s="203">
        <v>150</v>
      </c>
      <c r="AG52" s="202">
        <v>20</v>
      </c>
      <c r="AH52" s="203">
        <v>150</v>
      </c>
      <c r="AI52" s="202">
        <v>20</v>
      </c>
      <c r="AJ52" s="203">
        <v>150</v>
      </c>
      <c r="AK52" s="202">
        <v>20</v>
      </c>
      <c r="AL52" s="204">
        <v>150</v>
      </c>
      <c r="AM52" s="202">
        <v>20</v>
      </c>
      <c r="AN52" s="204">
        <v>150</v>
      </c>
      <c r="AO52" s="202">
        <v>20</v>
      </c>
      <c r="AP52" s="206">
        <v>150</v>
      </c>
      <c r="AQ52" s="202">
        <v>20</v>
      </c>
      <c r="AR52" s="206">
        <v>180</v>
      </c>
      <c r="AS52" s="207"/>
      <c r="AT52" s="207"/>
    </row>
    <row r="53" spans="1:46" ht="13.5" x14ac:dyDescent="0.25">
      <c r="A53" s="200">
        <v>53</v>
      </c>
      <c r="B53" s="201" t="s">
        <v>54</v>
      </c>
      <c r="C53" s="202">
        <v>24</v>
      </c>
      <c r="D53" s="203">
        <v>120</v>
      </c>
      <c r="E53" s="202">
        <v>24</v>
      </c>
      <c r="F53" s="203">
        <v>120</v>
      </c>
      <c r="G53" s="202">
        <v>24</v>
      </c>
      <c r="H53" s="203">
        <v>160</v>
      </c>
      <c r="I53" s="202">
        <v>24</v>
      </c>
      <c r="J53" s="203">
        <v>160</v>
      </c>
      <c r="K53" s="202">
        <v>24</v>
      </c>
      <c r="L53" s="203">
        <v>160</v>
      </c>
      <c r="M53" s="202">
        <v>24</v>
      </c>
      <c r="N53" s="203">
        <v>120</v>
      </c>
      <c r="O53" s="202">
        <v>24</v>
      </c>
      <c r="P53" s="203">
        <v>120</v>
      </c>
      <c r="Q53" s="202">
        <v>24</v>
      </c>
      <c r="R53" s="203">
        <v>160</v>
      </c>
      <c r="S53" s="202">
        <v>24</v>
      </c>
      <c r="T53" s="203">
        <v>160</v>
      </c>
      <c r="U53" s="202">
        <v>24</v>
      </c>
      <c r="V53" s="203">
        <v>160</v>
      </c>
      <c r="W53" s="202">
        <v>24</v>
      </c>
      <c r="X53" s="203">
        <v>160</v>
      </c>
      <c r="Y53" s="202">
        <v>24</v>
      </c>
      <c r="Z53" s="203">
        <v>160</v>
      </c>
      <c r="AA53" s="202">
        <v>24</v>
      </c>
      <c r="AB53" s="203">
        <v>160</v>
      </c>
      <c r="AC53" s="202">
        <v>24</v>
      </c>
      <c r="AD53" s="203">
        <v>160</v>
      </c>
      <c r="AE53" s="202">
        <v>24</v>
      </c>
      <c r="AF53" s="203">
        <v>160</v>
      </c>
      <c r="AG53" s="202">
        <v>24</v>
      </c>
      <c r="AH53" s="203">
        <v>160</v>
      </c>
      <c r="AI53" s="202">
        <v>24</v>
      </c>
      <c r="AJ53" s="203">
        <v>160</v>
      </c>
      <c r="AK53" s="202">
        <v>24</v>
      </c>
      <c r="AL53" s="204">
        <v>160</v>
      </c>
      <c r="AM53" s="202">
        <v>24</v>
      </c>
      <c r="AN53" s="204">
        <v>160</v>
      </c>
      <c r="AO53" s="202">
        <v>24</v>
      </c>
      <c r="AP53" s="206">
        <v>160</v>
      </c>
      <c r="AQ53" s="202">
        <v>24</v>
      </c>
      <c r="AR53" s="206">
        <v>160</v>
      </c>
      <c r="AS53" s="207"/>
      <c r="AT53" s="207"/>
    </row>
    <row r="54" spans="1:46" ht="13.5" x14ac:dyDescent="0.25">
      <c r="A54" s="200">
        <v>54</v>
      </c>
      <c r="B54" s="201" t="s">
        <v>55</v>
      </c>
      <c r="C54" s="202">
        <v>12</v>
      </c>
      <c r="D54" s="203">
        <v>109</v>
      </c>
      <c r="E54" s="202">
        <v>12</v>
      </c>
      <c r="F54" s="203">
        <v>109</v>
      </c>
      <c r="G54" s="202">
        <v>12</v>
      </c>
      <c r="H54" s="203">
        <v>109</v>
      </c>
      <c r="I54" s="202">
        <v>12</v>
      </c>
      <c r="J54" s="203">
        <v>105</v>
      </c>
      <c r="K54" s="202">
        <v>12</v>
      </c>
      <c r="L54" s="203">
        <v>105</v>
      </c>
      <c r="M54" s="202">
        <v>12</v>
      </c>
      <c r="N54" s="203">
        <v>105</v>
      </c>
      <c r="O54" s="202">
        <v>12</v>
      </c>
      <c r="P54" s="203">
        <v>105</v>
      </c>
      <c r="Q54" s="202">
        <v>12</v>
      </c>
      <c r="R54" s="203">
        <v>105</v>
      </c>
      <c r="S54" s="202">
        <v>12</v>
      </c>
      <c r="T54" s="203">
        <v>105</v>
      </c>
      <c r="U54" s="202">
        <v>12</v>
      </c>
      <c r="V54" s="203">
        <v>150</v>
      </c>
      <c r="W54" s="202">
        <v>12</v>
      </c>
      <c r="X54" s="203">
        <v>150</v>
      </c>
      <c r="Y54" s="202">
        <v>12</v>
      </c>
      <c r="Z54" s="203">
        <v>150</v>
      </c>
      <c r="AA54" s="202">
        <v>12</v>
      </c>
      <c r="AB54" s="203">
        <v>150</v>
      </c>
      <c r="AC54" s="202">
        <v>12</v>
      </c>
      <c r="AD54" s="203">
        <v>150</v>
      </c>
      <c r="AE54" s="202">
        <v>12</v>
      </c>
      <c r="AF54" s="203">
        <v>150</v>
      </c>
      <c r="AG54" s="202">
        <v>12</v>
      </c>
      <c r="AH54" s="203">
        <v>150</v>
      </c>
      <c r="AI54" s="202">
        <v>12</v>
      </c>
      <c r="AJ54" s="203">
        <v>150</v>
      </c>
      <c r="AK54" s="202">
        <v>12</v>
      </c>
      <c r="AL54" s="204">
        <v>150</v>
      </c>
      <c r="AM54" s="202">
        <v>12</v>
      </c>
      <c r="AN54" s="204">
        <v>150</v>
      </c>
      <c r="AO54" s="202">
        <v>12</v>
      </c>
      <c r="AP54" s="206">
        <v>150</v>
      </c>
      <c r="AQ54" s="202">
        <v>12</v>
      </c>
      <c r="AR54" s="206">
        <v>150</v>
      </c>
      <c r="AS54" s="207"/>
      <c r="AT54" s="207"/>
    </row>
    <row r="55" spans="1:46" ht="13.5" x14ac:dyDescent="0.25">
      <c r="A55" s="200">
        <v>55</v>
      </c>
      <c r="B55" s="201" t="s">
        <v>56</v>
      </c>
      <c r="C55" s="202">
        <v>12</v>
      </c>
      <c r="D55" s="203">
        <v>60</v>
      </c>
      <c r="E55" s="202">
        <v>12</v>
      </c>
      <c r="F55" s="203">
        <v>60</v>
      </c>
      <c r="G55" s="202">
        <v>12</v>
      </c>
      <c r="H55" s="203">
        <v>120</v>
      </c>
      <c r="I55" s="202">
        <v>12</v>
      </c>
      <c r="J55" s="203">
        <v>120</v>
      </c>
      <c r="K55" s="202">
        <v>12</v>
      </c>
      <c r="L55" s="203">
        <v>120</v>
      </c>
      <c r="M55" s="202">
        <v>12</v>
      </c>
      <c r="N55" s="203">
        <v>120</v>
      </c>
      <c r="O55" s="202">
        <v>12</v>
      </c>
      <c r="P55" s="203">
        <v>120</v>
      </c>
      <c r="Q55" s="202">
        <v>12</v>
      </c>
      <c r="R55" s="203">
        <v>120</v>
      </c>
      <c r="S55" s="202">
        <v>12</v>
      </c>
      <c r="T55" s="203">
        <v>160</v>
      </c>
      <c r="U55" s="202">
        <v>12</v>
      </c>
      <c r="V55" s="203">
        <v>160</v>
      </c>
      <c r="W55" s="202">
        <v>12</v>
      </c>
      <c r="X55" s="203">
        <v>160</v>
      </c>
      <c r="Y55" s="202">
        <v>12</v>
      </c>
      <c r="Z55" s="203">
        <v>160</v>
      </c>
      <c r="AA55" s="202">
        <v>12</v>
      </c>
      <c r="AB55" s="203">
        <v>160</v>
      </c>
      <c r="AC55" s="202">
        <v>12</v>
      </c>
      <c r="AD55" s="203">
        <v>160</v>
      </c>
      <c r="AE55" s="202">
        <v>12</v>
      </c>
      <c r="AF55" s="203">
        <v>160</v>
      </c>
      <c r="AG55" s="202">
        <v>12</v>
      </c>
      <c r="AH55" s="203">
        <v>160</v>
      </c>
      <c r="AI55" s="202">
        <v>12</v>
      </c>
      <c r="AJ55" s="203">
        <v>160</v>
      </c>
      <c r="AK55" s="202">
        <v>12</v>
      </c>
      <c r="AL55" s="204">
        <v>160</v>
      </c>
      <c r="AM55" s="202">
        <v>12</v>
      </c>
      <c r="AN55" s="204">
        <v>160</v>
      </c>
      <c r="AO55" s="202">
        <v>12</v>
      </c>
      <c r="AP55" s="206">
        <v>160</v>
      </c>
      <c r="AQ55" s="202">
        <v>12</v>
      </c>
      <c r="AR55" s="206">
        <v>160</v>
      </c>
      <c r="AS55" s="207"/>
      <c r="AT55" s="207"/>
    </row>
    <row r="56" spans="1:46" ht="13.5" x14ac:dyDescent="0.25">
      <c r="A56" s="200">
        <v>56</v>
      </c>
      <c r="B56" s="201" t="s">
        <v>57</v>
      </c>
      <c r="C56" s="202">
        <v>24</v>
      </c>
      <c r="D56" s="203">
        <v>120</v>
      </c>
      <c r="E56" s="202">
        <v>24</v>
      </c>
      <c r="F56" s="203">
        <v>161</v>
      </c>
      <c r="G56" s="202">
        <v>24</v>
      </c>
      <c r="H56" s="203">
        <v>125</v>
      </c>
      <c r="I56" s="202">
        <v>24</v>
      </c>
      <c r="J56" s="203">
        <v>120</v>
      </c>
      <c r="K56" s="202">
        <v>24</v>
      </c>
      <c r="L56" s="203">
        <v>120</v>
      </c>
      <c r="M56" s="202">
        <v>24</v>
      </c>
      <c r="N56" s="203">
        <v>120</v>
      </c>
      <c r="O56" s="202">
        <v>24</v>
      </c>
      <c r="P56" s="203">
        <v>165</v>
      </c>
      <c r="Q56" s="202">
        <v>24</v>
      </c>
      <c r="R56" s="203">
        <v>165</v>
      </c>
      <c r="S56" s="202">
        <v>24</v>
      </c>
      <c r="T56" s="203">
        <v>165</v>
      </c>
      <c r="U56" s="202">
        <v>24</v>
      </c>
      <c r="V56" s="203">
        <v>165</v>
      </c>
      <c r="W56" s="202">
        <v>24</v>
      </c>
      <c r="X56" s="203">
        <v>165</v>
      </c>
      <c r="Y56" s="202">
        <v>24</v>
      </c>
      <c r="Z56" s="203">
        <v>165</v>
      </c>
      <c r="AA56" s="202">
        <v>24</v>
      </c>
      <c r="AB56" s="203">
        <v>165</v>
      </c>
      <c r="AC56" s="202">
        <v>24</v>
      </c>
      <c r="AD56" s="203">
        <v>165</v>
      </c>
      <c r="AE56" s="202">
        <v>24</v>
      </c>
      <c r="AF56" s="203">
        <v>165</v>
      </c>
      <c r="AG56" s="202">
        <v>24</v>
      </c>
      <c r="AH56" s="203">
        <v>165</v>
      </c>
      <c r="AI56" s="202">
        <v>24</v>
      </c>
      <c r="AJ56" s="203">
        <v>165</v>
      </c>
      <c r="AK56" s="202">
        <v>24</v>
      </c>
      <c r="AL56" s="204">
        <v>165</v>
      </c>
      <c r="AM56" s="202">
        <v>24</v>
      </c>
      <c r="AN56" s="204">
        <v>165</v>
      </c>
      <c r="AO56" s="202">
        <v>24</v>
      </c>
      <c r="AP56" s="206">
        <v>165</v>
      </c>
      <c r="AQ56" s="202">
        <v>24</v>
      </c>
      <c r="AR56" s="206">
        <v>165</v>
      </c>
      <c r="AS56" s="207"/>
      <c r="AT56" s="207"/>
    </row>
    <row r="57" spans="1:46" ht="13.5" x14ac:dyDescent="0.25">
      <c r="A57" s="200">
        <v>57</v>
      </c>
      <c r="B57" s="201" t="s">
        <v>58</v>
      </c>
      <c r="C57" s="202">
        <v>14</v>
      </c>
      <c r="D57" s="203">
        <v>109</v>
      </c>
      <c r="E57" s="202">
        <v>14</v>
      </c>
      <c r="F57" s="203">
        <v>105</v>
      </c>
      <c r="G57" s="202">
        <v>14</v>
      </c>
      <c r="H57" s="203">
        <v>150</v>
      </c>
      <c r="I57" s="202">
        <v>14</v>
      </c>
      <c r="J57" s="203">
        <v>150</v>
      </c>
      <c r="K57" s="202">
        <v>14</v>
      </c>
      <c r="L57" s="203">
        <v>150</v>
      </c>
      <c r="M57" s="202">
        <v>14</v>
      </c>
      <c r="N57" s="203">
        <v>150</v>
      </c>
      <c r="O57" s="202">
        <v>14</v>
      </c>
      <c r="P57" s="203">
        <v>150</v>
      </c>
      <c r="Q57" s="202">
        <v>14</v>
      </c>
      <c r="R57" s="203">
        <v>150</v>
      </c>
      <c r="S57" s="202">
        <v>14</v>
      </c>
      <c r="T57" s="203">
        <v>150</v>
      </c>
      <c r="U57" s="202">
        <v>14</v>
      </c>
      <c r="V57" s="203">
        <v>150</v>
      </c>
      <c r="W57" s="202">
        <v>14</v>
      </c>
      <c r="X57" s="203">
        <v>150</v>
      </c>
      <c r="Y57" s="202">
        <v>20</v>
      </c>
      <c r="Z57" s="203">
        <v>150</v>
      </c>
      <c r="AA57" s="202">
        <v>20</v>
      </c>
      <c r="AB57" s="203">
        <v>150</v>
      </c>
      <c r="AC57" s="202">
        <v>20</v>
      </c>
      <c r="AD57" s="203">
        <v>150</v>
      </c>
      <c r="AE57" s="202">
        <v>20</v>
      </c>
      <c r="AF57" s="203">
        <v>150</v>
      </c>
      <c r="AG57" s="202">
        <v>20</v>
      </c>
      <c r="AH57" s="203">
        <v>150</v>
      </c>
      <c r="AI57" s="202">
        <v>20</v>
      </c>
      <c r="AJ57" s="203">
        <v>150</v>
      </c>
      <c r="AK57" s="202">
        <v>20</v>
      </c>
      <c r="AL57" s="204">
        <v>150</v>
      </c>
      <c r="AM57" s="202">
        <v>20</v>
      </c>
      <c r="AN57" s="204">
        <v>165</v>
      </c>
      <c r="AO57" s="202">
        <v>20</v>
      </c>
      <c r="AP57" s="206">
        <v>165</v>
      </c>
      <c r="AQ57" s="202">
        <v>20</v>
      </c>
      <c r="AR57" s="206">
        <v>165</v>
      </c>
      <c r="AS57" s="207"/>
      <c r="AT57" s="207"/>
    </row>
    <row r="58" spans="1:46" ht="13.5" x14ac:dyDescent="0.25">
      <c r="A58" s="200">
        <v>58</v>
      </c>
      <c r="B58" s="201" t="s">
        <v>59</v>
      </c>
      <c r="C58" s="202">
        <v>17</v>
      </c>
      <c r="D58" s="203">
        <v>100</v>
      </c>
      <c r="E58" s="202">
        <v>17</v>
      </c>
      <c r="F58" s="203">
        <v>100</v>
      </c>
      <c r="G58" s="202">
        <v>17</v>
      </c>
      <c r="H58" s="203">
        <v>80</v>
      </c>
      <c r="I58" s="202">
        <v>17</v>
      </c>
      <c r="J58" s="203">
        <v>145</v>
      </c>
      <c r="K58" s="202">
        <v>17</v>
      </c>
      <c r="L58" s="203">
        <v>100</v>
      </c>
      <c r="M58" s="202">
        <v>17</v>
      </c>
      <c r="N58" s="203">
        <v>100</v>
      </c>
      <c r="O58" s="202">
        <v>17</v>
      </c>
      <c r="P58" s="203">
        <v>100</v>
      </c>
      <c r="Q58" s="202">
        <v>17</v>
      </c>
      <c r="R58" s="203">
        <v>145</v>
      </c>
      <c r="S58" s="202">
        <v>17</v>
      </c>
      <c r="T58" s="203">
        <v>145</v>
      </c>
      <c r="U58" s="202">
        <v>17</v>
      </c>
      <c r="V58" s="203">
        <v>145</v>
      </c>
      <c r="W58" s="202">
        <v>20</v>
      </c>
      <c r="X58" s="203">
        <v>145</v>
      </c>
      <c r="Y58" s="202">
        <v>20</v>
      </c>
      <c r="Z58" s="203">
        <v>145</v>
      </c>
      <c r="AA58" s="202">
        <v>20</v>
      </c>
      <c r="AB58" s="203">
        <v>145</v>
      </c>
      <c r="AC58" s="202">
        <v>20</v>
      </c>
      <c r="AD58" s="203">
        <v>145</v>
      </c>
      <c r="AE58" s="202">
        <v>20</v>
      </c>
      <c r="AF58" s="203">
        <v>145</v>
      </c>
      <c r="AG58" s="202">
        <v>20</v>
      </c>
      <c r="AH58" s="203">
        <v>145</v>
      </c>
      <c r="AI58" s="202">
        <v>20</v>
      </c>
      <c r="AJ58" s="203">
        <v>145</v>
      </c>
      <c r="AK58" s="202">
        <v>20</v>
      </c>
      <c r="AL58" s="204">
        <v>145</v>
      </c>
      <c r="AM58" s="202">
        <v>20</v>
      </c>
      <c r="AN58" s="204">
        <v>145</v>
      </c>
      <c r="AO58" s="202">
        <v>20</v>
      </c>
      <c r="AP58" s="206">
        <v>145</v>
      </c>
      <c r="AQ58" s="202">
        <v>20</v>
      </c>
      <c r="AR58" s="206">
        <v>145</v>
      </c>
      <c r="AS58" s="207"/>
      <c r="AT58" s="207"/>
    </row>
    <row r="59" spans="1:46" ht="13.5" x14ac:dyDescent="0.25">
      <c r="A59" s="200">
        <v>59</v>
      </c>
      <c r="B59" s="201" t="s">
        <v>60</v>
      </c>
      <c r="C59" s="202">
        <v>24</v>
      </c>
      <c r="D59" s="203">
        <v>150</v>
      </c>
      <c r="E59" s="202">
        <v>24</v>
      </c>
      <c r="F59" s="203">
        <v>150</v>
      </c>
      <c r="G59" s="202">
        <v>24</v>
      </c>
      <c r="H59" s="203">
        <v>150</v>
      </c>
      <c r="I59" s="202">
        <v>24</v>
      </c>
      <c r="J59" s="203">
        <v>150</v>
      </c>
      <c r="K59" s="202">
        <v>24</v>
      </c>
      <c r="L59" s="203">
        <v>150</v>
      </c>
      <c r="M59" s="202">
        <v>24</v>
      </c>
      <c r="N59" s="203">
        <v>150</v>
      </c>
      <c r="O59" s="202">
        <v>24</v>
      </c>
      <c r="P59" s="203">
        <v>150</v>
      </c>
      <c r="Q59" s="202">
        <v>24</v>
      </c>
      <c r="R59" s="203">
        <v>195</v>
      </c>
      <c r="S59" s="202">
        <v>24</v>
      </c>
      <c r="T59" s="203">
        <v>195</v>
      </c>
      <c r="U59" s="202">
        <v>24</v>
      </c>
      <c r="V59" s="203">
        <v>195</v>
      </c>
      <c r="W59" s="202">
        <v>24</v>
      </c>
      <c r="X59" s="203">
        <v>195</v>
      </c>
      <c r="Y59" s="202">
        <v>24</v>
      </c>
      <c r="Z59" s="203">
        <v>195</v>
      </c>
      <c r="AA59" s="202">
        <v>24</v>
      </c>
      <c r="AB59" s="203">
        <v>195</v>
      </c>
      <c r="AC59" s="202">
        <v>24</v>
      </c>
      <c r="AD59" s="203">
        <v>195</v>
      </c>
      <c r="AE59" s="202">
        <v>24</v>
      </c>
      <c r="AF59" s="203">
        <v>195</v>
      </c>
      <c r="AG59" s="202">
        <v>24</v>
      </c>
      <c r="AH59" s="203">
        <v>195</v>
      </c>
      <c r="AI59" s="202">
        <v>24</v>
      </c>
      <c r="AJ59" s="203">
        <v>195</v>
      </c>
      <c r="AK59" s="202">
        <v>24</v>
      </c>
      <c r="AL59" s="204">
        <v>195</v>
      </c>
      <c r="AM59" s="202">
        <v>24</v>
      </c>
      <c r="AN59" s="204">
        <v>195</v>
      </c>
      <c r="AO59" s="202">
        <v>24</v>
      </c>
      <c r="AP59" s="206">
        <v>195</v>
      </c>
      <c r="AQ59" s="202">
        <v>24</v>
      </c>
      <c r="AR59" s="206">
        <v>195</v>
      </c>
      <c r="AS59" s="207"/>
      <c r="AT59" s="207"/>
    </row>
    <row r="60" spans="1:46" ht="13.5" x14ac:dyDescent="0.25">
      <c r="A60" s="200">
        <v>60</v>
      </c>
      <c r="B60" s="201" t="s">
        <v>61</v>
      </c>
      <c r="C60" s="202">
        <v>15</v>
      </c>
      <c r="D60" s="203">
        <v>60</v>
      </c>
      <c r="E60" s="202">
        <v>15</v>
      </c>
      <c r="F60" s="203">
        <v>60</v>
      </c>
      <c r="G60" s="202">
        <v>15</v>
      </c>
      <c r="H60" s="203">
        <v>60</v>
      </c>
      <c r="I60" s="202">
        <v>15</v>
      </c>
      <c r="J60" s="203">
        <v>75</v>
      </c>
      <c r="K60" s="202">
        <v>15</v>
      </c>
      <c r="L60" s="203">
        <v>75</v>
      </c>
      <c r="M60" s="202">
        <v>15</v>
      </c>
      <c r="N60" s="203">
        <v>75</v>
      </c>
      <c r="O60" s="202">
        <v>15</v>
      </c>
      <c r="P60" s="203">
        <v>75</v>
      </c>
      <c r="Q60" s="202">
        <v>15</v>
      </c>
      <c r="R60" s="203">
        <v>120</v>
      </c>
      <c r="S60" s="202">
        <v>15</v>
      </c>
      <c r="T60" s="203">
        <v>120</v>
      </c>
      <c r="U60" s="202">
        <v>15</v>
      </c>
      <c r="V60" s="203">
        <v>120</v>
      </c>
      <c r="W60" s="202">
        <v>15</v>
      </c>
      <c r="X60" s="203">
        <v>120</v>
      </c>
      <c r="Y60" s="202">
        <v>15</v>
      </c>
      <c r="Z60" s="203">
        <v>120</v>
      </c>
      <c r="AA60" s="202">
        <v>15</v>
      </c>
      <c r="AB60" s="203">
        <v>120</v>
      </c>
      <c r="AC60" s="202">
        <v>15</v>
      </c>
      <c r="AD60" s="203">
        <v>120</v>
      </c>
      <c r="AE60" s="202">
        <v>15</v>
      </c>
      <c r="AF60" s="203">
        <v>120</v>
      </c>
      <c r="AG60" s="202">
        <v>15</v>
      </c>
      <c r="AH60" s="203">
        <v>120</v>
      </c>
      <c r="AI60" s="202">
        <v>15</v>
      </c>
      <c r="AJ60" s="203">
        <v>120</v>
      </c>
      <c r="AK60" s="202">
        <v>15</v>
      </c>
      <c r="AL60" s="204">
        <v>120</v>
      </c>
      <c r="AM60" s="202">
        <v>15</v>
      </c>
      <c r="AN60" s="204">
        <v>120</v>
      </c>
      <c r="AO60" s="202">
        <v>15</v>
      </c>
      <c r="AP60" s="206">
        <v>120</v>
      </c>
      <c r="AQ60" s="202">
        <v>15</v>
      </c>
      <c r="AR60" s="206">
        <v>120</v>
      </c>
      <c r="AS60" s="207"/>
      <c r="AT60" s="207"/>
    </row>
    <row r="61" spans="1:46" ht="13.5" x14ac:dyDescent="0.25">
      <c r="A61" s="200">
        <v>61</v>
      </c>
      <c r="B61" s="201" t="s">
        <v>62</v>
      </c>
      <c r="C61" s="202">
        <v>12</v>
      </c>
      <c r="D61" s="203">
        <v>90</v>
      </c>
      <c r="E61" s="202">
        <v>12</v>
      </c>
      <c r="F61" s="203">
        <v>90</v>
      </c>
      <c r="G61" s="202">
        <v>12</v>
      </c>
      <c r="H61" s="203">
        <v>90</v>
      </c>
      <c r="I61" s="202">
        <v>12</v>
      </c>
      <c r="J61" s="203">
        <v>90</v>
      </c>
      <c r="K61" s="202">
        <v>12</v>
      </c>
      <c r="L61" s="203">
        <v>90</v>
      </c>
      <c r="M61" s="202">
        <v>12</v>
      </c>
      <c r="N61" s="203">
        <v>90</v>
      </c>
      <c r="O61" s="202">
        <v>12</v>
      </c>
      <c r="P61" s="203">
        <v>90</v>
      </c>
      <c r="Q61" s="202">
        <v>12</v>
      </c>
      <c r="R61" s="203">
        <v>130</v>
      </c>
      <c r="S61" s="202">
        <v>12</v>
      </c>
      <c r="T61" s="203">
        <v>100</v>
      </c>
      <c r="U61" s="202">
        <v>12</v>
      </c>
      <c r="V61" s="203">
        <v>100</v>
      </c>
      <c r="W61" s="202">
        <v>12</v>
      </c>
      <c r="X61" s="203">
        <v>100</v>
      </c>
      <c r="Y61" s="202">
        <v>12</v>
      </c>
      <c r="Z61" s="203">
        <v>100</v>
      </c>
      <c r="AA61" s="202">
        <v>12</v>
      </c>
      <c r="AB61" s="203">
        <v>100</v>
      </c>
      <c r="AC61" s="202">
        <v>12</v>
      </c>
      <c r="AD61" s="203">
        <v>100</v>
      </c>
      <c r="AE61" s="202">
        <v>12</v>
      </c>
      <c r="AF61" s="203">
        <v>100</v>
      </c>
      <c r="AG61" s="202">
        <v>12</v>
      </c>
      <c r="AH61" s="203">
        <v>100</v>
      </c>
      <c r="AI61" s="202">
        <v>12</v>
      </c>
      <c r="AJ61" s="203">
        <v>100</v>
      </c>
      <c r="AK61" s="202">
        <v>12</v>
      </c>
      <c r="AL61" s="204">
        <v>100</v>
      </c>
      <c r="AM61" s="202">
        <v>12</v>
      </c>
      <c r="AN61" s="204">
        <v>100</v>
      </c>
      <c r="AO61" s="202">
        <v>12</v>
      </c>
      <c r="AP61" s="206">
        <v>150</v>
      </c>
      <c r="AQ61" s="202">
        <v>12</v>
      </c>
      <c r="AR61" s="206">
        <v>150</v>
      </c>
      <c r="AS61" s="207"/>
      <c r="AT61" s="207"/>
    </row>
    <row r="62" spans="1:46" ht="13.5" x14ac:dyDescent="0.25">
      <c r="A62" s="216">
        <v>62</v>
      </c>
      <c r="B62" s="217" t="s">
        <v>63</v>
      </c>
      <c r="C62" s="218">
        <v>24</v>
      </c>
      <c r="D62" s="219">
        <v>120</v>
      </c>
      <c r="E62" s="218">
        <v>24</v>
      </c>
      <c r="F62" s="219">
        <v>120</v>
      </c>
      <c r="G62" s="218">
        <v>24</v>
      </c>
      <c r="H62" s="219">
        <v>120</v>
      </c>
      <c r="I62" s="218">
        <v>24</v>
      </c>
      <c r="J62" s="219">
        <v>120</v>
      </c>
      <c r="K62" s="218">
        <v>24</v>
      </c>
      <c r="L62" s="219">
        <v>120</v>
      </c>
      <c r="M62" s="218">
        <v>24</v>
      </c>
      <c r="N62" s="219">
        <v>120</v>
      </c>
      <c r="O62" s="218">
        <v>24</v>
      </c>
      <c r="P62" s="219">
        <v>120</v>
      </c>
      <c r="Q62" s="218">
        <v>24</v>
      </c>
      <c r="R62" s="219">
        <v>120</v>
      </c>
      <c r="S62" s="218">
        <v>24</v>
      </c>
      <c r="T62" s="219">
        <v>165</v>
      </c>
      <c r="U62" s="218">
        <v>24</v>
      </c>
      <c r="V62" s="219">
        <v>165</v>
      </c>
      <c r="W62" s="218">
        <v>24</v>
      </c>
      <c r="X62" s="219">
        <v>165</v>
      </c>
      <c r="Y62" s="218">
        <v>24</v>
      </c>
      <c r="Z62" s="219">
        <v>165</v>
      </c>
      <c r="AA62" s="218">
        <v>24</v>
      </c>
      <c r="AB62" s="219">
        <v>165</v>
      </c>
      <c r="AC62" s="218">
        <v>24</v>
      </c>
      <c r="AD62" s="219">
        <v>165</v>
      </c>
      <c r="AE62" s="218">
        <v>24</v>
      </c>
      <c r="AF62" s="219">
        <v>165</v>
      </c>
      <c r="AG62" s="218">
        <v>24</v>
      </c>
      <c r="AH62" s="219">
        <v>165</v>
      </c>
      <c r="AI62" s="218">
        <v>24</v>
      </c>
      <c r="AJ62" s="219">
        <v>175</v>
      </c>
      <c r="AK62" s="218">
        <v>24</v>
      </c>
      <c r="AL62" s="220">
        <v>175</v>
      </c>
      <c r="AM62" s="218">
        <v>24</v>
      </c>
      <c r="AN62" s="220">
        <v>175</v>
      </c>
      <c r="AO62" s="218">
        <v>24</v>
      </c>
      <c r="AP62" s="206">
        <v>175</v>
      </c>
      <c r="AQ62" s="218">
        <v>24</v>
      </c>
      <c r="AR62" s="206">
        <v>175</v>
      </c>
      <c r="AS62" s="207"/>
      <c r="AT62" s="207"/>
    </row>
    <row r="63" spans="1:46" ht="13.5" x14ac:dyDescent="0.25">
      <c r="A63" s="249"/>
      <c r="B63" s="250" t="s">
        <v>314</v>
      </c>
      <c r="C63" s="251"/>
      <c r="D63" s="252"/>
      <c r="E63" s="251"/>
      <c r="F63" s="252"/>
      <c r="G63" s="251"/>
      <c r="H63" s="252"/>
      <c r="I63" s="251"/>
      <c r="J63" s="252"/>
      <c r="K63" s="251"/>
      <c r="L63" s="252"/>
      <c r="M63" s="253"/>
      <c r="N63" s="254"/>
      <c r="O63" s="253"/>
      <c r="P63" s="254"/>
      <c r="Q63" s="253"/>
      <c r="R63" s="254"/>
      <c r="S63" s="253"/>
      <c r="T63" s="254"/>
      <c r="U63" s="253"/>
      <c r="V63" s="254"/>
      <c r="W63" s="253"/>
      <c r="X63" s="254"/>
      <c r="Y63" s="253"/>
      <c r="Z63" s="254"/>
      <c r="AA63" s="253"/>
      <c r="AB63" s="254"/>
      <c r="AC63" s="253"/>
      <c r="AD63" s="254"/>
      <c r="AE63" s="253"/>
      <c r="AF63" s="254"/>
      <c r="AG63" s="253"/>
      <c r="AH63" s="254"/>
      <c r="AI63" s="253"/>
      <c r="AJ63" s="254"/>
      <c r="AK63" s="253"/>
      <c r="AL63" s="255"/>
      <c r="AM63" s="253"/>
      <c r="AN63" s="255"/>
      <c r="AO63" s="253"/>
      <c r="AP63" s="256"/>
      <c r="AQ63" s="253"/>
      <c r="AR63" s="256"/>
      <c r="AS63" s="207"/>
      <c r="AT63" s="207"/>
    </row>
    <row r="64" spans="1:46" ht="13.5" x14ac:dyDescent="0.25">
      <c r="A64" s="200">
        <v>63</v>
      </c>
      <c r="B64" s="201" t="s">
        <v>65</v>
      </c>
      <c r="C64" s="202">
        <v>24</v>
      </c>
      <c r="D64" s="203">
        <v>160</v>
      </c>
      <c r="E64" s="202">
        <v>24</v>
      </c>
      <c r="F64" s="203">
        <v>156</v>
      </c>
      <c r="G64" s="202">
        <v>24</v>
      </c>
      <c r="H64" s="203">
        <v>156</v>
      </c>
      <c r="I64" s="202">
        <v>24</v>
      </c>
      <c r="J64" s="203">
        <v>156</v>
      </c>
      <c r="K64" s="202">
        <v>24</v>
      </c>
      <c r="L64" s="203">
        <v>156</v>
      </c>
      <c r="M64" s="202">
        <v>24</v>
      </c>
      <c r="N64" s="203">
        <v>156</v>
      </c>
      <c r="O64" s="202">
        <v>24</v>
      </c>
      <c r="P64" s="203">
        <v>156</v>
      </c>
      <c r="Q64" s="202">
        <v>24</v>
      </c>
      <c r="R64" s="203">
        <v>156</v>
      </c>
      <c r="S64" s="202">
        <v>24</v>
      </c>
      <c r="T64" s="203">
        <v>156</v>
      </c>
      <c r="U64" s="202">
        <v>24</v>
      </c>
      <c r="V64" s="203">
        <v>160</v>
      </c>
      <c r="W64" s="202">
        <v>24</v>
      </c>
      <c r="X64" s="203">
        <v>160</v>
      </c>
      <c r="Y64" s="202">
        <v>24</v>
      </c>
      <c r="Z64" s="203">
        <v>160</v>
      </c>
      <c r="AA64" s="202">
        <v>24</v>
      </c>
      <c r="AB64" s="203">
        <v>160</v>
      </c>
      <c r="AC64" s="202">
        <v>24</v>
      </c>
      <c r="AD64" s="203">
        <v>160</v>
      </c>
      <c r="AE64" s="202">
        <v>24</v>
      </c>
      <c r="AF64" s="203">
        <v>160</v>
      </c>
      <c r="AG64" s="202">
        <v>24</v>
      </c>
      <c r="AH64" s="203">
        <v>160</v>
      </c>
      <c r="AI64" s="202">
        <v>24</v>
      </c>
      <c r="AJ64" s="203">
        <v>160</v>
      </c>
      <c r="AK64" s="202">
        <v>24</v>
      </c>
      <c r="AL64" s="204">
        <v>160</v>
      </c>
      <c r="AM64" s="202">
        <v>24</v>
      </c>
      <c r="AN64" s="204">
        <v>160</v>
      </c>
      <c r="AO64" s="202">
        <v>24</v>
      </c>
      <c r="AP64" s="206">
        <v>160</v>
      </c>
      <c r="AQ64" s="202">
        <v>24</v>
      </c>
      <c r="AR64" s="206">
        <v>160</v>
      </c>
      <c r="AS64" s="207"/>
      <c r="AT64" s="207"/>
    </row>
    <row r="65" spans="1:46" ht="13.5" x14ac:dyDescent="0.25">
      <c r="A65" s="200">
        <v>64</v>
      </c>
      <c r="B65" s="201" t="s">
        <v>66</v>
      </c>
      <c r="C65" s="202">
        <v>15</v>
      </c>
      <c r="D65" s="203">
        <v>120</v>
      </c>
      <c r="E65" s="202">
        <v>15</v>
      </c>
      <c r="F65" s="203">
        <v>60</v>
      </c>
      <c r="G65" s="202">
        <v>15</v>
      </c>
      <c r="H65" s="203">
        <v>60</v>
      </c>
      <c r="I65" s="202">
        <v>15</v>
      </c>
      <c r="J65" s="203">
        <v>60</v>
      </c>
      <c r="K65" s="202">
        <v>15</v>
      </c>
      <c r="L65" s="203">
        <v>60</v>
      </c>
      <c r="M65" s="202">
        <v>15</v>
      </c>
      <c r="N65" s="203">
        <v>60</v>
      </c>
      <c r="O65" s="202">
        <v>15</v>
      </c>
      <c r="P65" s="203">
        <v>60</v>
      </c>
      <c r="Q65" s="202">
        <v>15</v>
      </c>
      <c r="R65" s="203">
        <v>100</v>
      </c>
      <c r="S65" s="202">
        <v>15</v>
      </c>
      <c r="T65" s="203">
        <v>105</v>
      </c>
      <c r="U65" s="202">
        <v>15</v>
      </c>
      <c r="V65" s="203">
        <v>105</v>
      </c>
      <c r="W65" s="202">
        <v>15</v>
      </c>
      <c r="X65" s="203">
        <v>125</v>
      </c>
      <c r="Y65" s="202">
        <v>15</v>
      </c>
      <c r="Z65" s="203">
        <v>125</v>
      </c>
      <c r="AA65" s="202">
        <v>15</v>
      </c>
      <c r="AB65" s="203">
        <v>125</v>
      </c>
      <c r="AC65" s="202">
        <v>15</v>
      </c>
      <c r="AD65" s="203">
        <v>125</v>
      </c>
      <c r="AE65" s="202">
        <v>15</v>
      </c>
      <c r="AF65" s="203">
        <v>125</v>
      </c>
      <c r="AG65" s="202">
        <v>15</v>
      </c>
      <c r="AH65" s="203">
        <v>125</v>
      </c>
      <c r="AI65" s="202">
        <v>15</v>
      </c>
      <c r="AJ65" s="203">
        <v>125</v>
      </c>
      <c r="AK65" s="202">
        <v>15</v>
      </c>
      <c r="AL65" s="204">
        <v>125</v>
      </c>
      <c r="AM65" s="202">
        <v>15</v>
      </c>
      <c r="AN65" s="204">
        <v>125</v>
      </c>
      <c r="AO65" s="202">
        <v>15</v>
      </c>
      <c r="AP65" s="206">
        <v>125</v>
      </c>
      <c r="AQ65" s="202">
        <v>15</v>
      </c>
      <c r="AR65" s="206">
        <v>125</v>
      </c>
      <c r="AS65" s="207"/>
      <c r="AT65" s="207"/>
    </row>
    <row r="66" spans="1:46" ht="13.5" x14ac:dyDescent="0.25">
      <c r="A66" s="200">
        <v>65</v>
      </c>
      <c r="B66" s="201" t="s">
        <v>67</v>
      </c>
      <c r="C66" s="202">
        <v>15</v>
      </c>
      <c r="D66" s="203">
        <v>70</v>
      </c>
      <c r="E66" s="202">
        <v>15</v>
      </c>
      <c r="F66" s="203">
        <v>116</v>
      </c>
      <c r="G66" s="202">
        <v>15</v>
      </c>
      <c r="H66" s="203">
        <v>116</v>
      </c>
      <c r="I66" s="202">
        <v>15</v>
      </c>
      <c r="J66" s="203">
        <v>116</v>
      </c>
      <c r="K66" s="202">
        <v>15</v>
      </c>
      <c r="L66" s="203">
        <v>116</v>
      </c>
      <c r="M66" s="202">
        <v>15</v>
      </c>
      <c r="N66" s="203">
        <v>116</v>
      </c>
      <c r="O66" s="202">
        <v>15</v>
      </c>
      <c r="P66" s="203">
        <v>116</v>
      </c>
      <c r="Q66" s="202">
        <v>15</v>
      </c>
      <c r="R66" s="203">
        <v>136</v>
      </c>
      <c r="S66" s="202">
        <v>15</v>
      </c>
      <c r="T66" s="203">
        <v>136</v>
      </c>
      <c r="U66" s="202">
        <v>15</v>
      </c>
      <c r="V66" s="203">
        <v>136</v>
      </c>
      <c r="W66" s="202">
        <v>15</v>
      </c>
      <c r="X66" s="203">
        <v>136</v>
      </c>
      <c r="Y66" s="202">
        <v>15</v>
      </c>
      <c r="Z66" s="203">
        <v>150</v>
      </c>
      <c r="AA66" s="202">
        <v>15</v>
      </c>
      <c r="AB66" s="203">
        <v>180</v>
      </c>
      <c r="AC66" s="202">
        <v>15</v>
      </c>
      <c r="AD66" s="203">
        <v>180</v>
      </c>
      <c r="AE66" s="202">
        <v>15</v>
      </c>
      <c r="AF66" s="203">
        <v>180</v>
      </c>
      <c r="AG66" s="202">
        <v>15</v>
      </c>
      <c r="AH66" s="203">
        <v>180</v>
      </c>
      <c r="AI66" s="202">
        <v>15</v>
      </c>
      <c r="AJ66" s="203">
        <v>200</v>
      </c>
      <c r="AK66" s="202">
        <v>15</v>
      </c>
      <c r="AL66" s="204">
        <v>200</v>
      </c>
      <c r="AM66" s="202">
        <v>15</v>
      </c>
      <c r="AN66" s="204">
        <v>200</v>
      </c>
      <c r="AO66" s="202">
        <v>15</v>
      </c>
      <c r="AP66" s="206">
        <v>200</v>
      </c>
      <c r="AQ66" s="202">
        <v>15</v>
      </c>
      <c r="AR66" s="206">
        <v>200</v>
      </c>
      <c r="AS66" s="207"/>
      <c r="AT66" s="207"/>
    </row>
    <row r="67" spans="1:46" ht="13.5" x14ac:dyDescent="0.25">
      <c r="A67" s="200">
        <v>66</v>
      </c>
      <c r="B67" s="201" t="s">
        <v>68</v>
      </c>
      <c r="C67" s="221" t="s">
        <v>15</v>
      </c>
      <c r="D67" s="222" t="s">
        <v>15</v>
      </c>
      <c r="E67" s="202">
        <v>20</v>
      </c>
      <c r="F67" s="203">
        <v>60</v>
      </c>
      <c r="G67" s="202">
        <v>20</v>
      </c>
      <c r="H67" s="203">
        <v>60</v>
      </c>
      <c r="I67" s="202">
        <v>20</v>
      </c>
      <c r="J67" s="203">
        <v>60</v>
      </c>
      <c r="K67" s="202">
        <v>20</v>
      </c>
      <c r="L67" s="203">
        <v>60</v>
      </c>
      <c r="M67" s="202">
        <v>20</v>
      </c>
      <c r="N67" s="203">
        <v>60</v>
      </c>
      <c r="O67" s="202">
        <v>20</v>
      </c>
      <c r="P67" s="203">
        <v>80</v>
      </c>
      <c r="Q67" s="202">
        <v>20</v>
      </c>
      <c r="R67" s="203">
        <v>200</v>
      </c>
      <c r="S67" s="202">
        <v>20</v>
      </c>
      <c r="T67" s="203">
        <v>200</v>
      </c>
      <c r="U67" s="202">
        <v>20</v>
      </c>
      <c r="V67" s="203">
        <v>200</v>
      </c>
      <c r="W67" s="202">
        <v>20</v>
      </c>
      <c r="X67" s="203">
        <v>200</v>
      </c>
      <c r="Y67" s="202">
        <v>20</v>
      </c>
      <c r="Z67" s="203">
        <v>200</v>
      </c>
      <c r="AA67" s="202">
        <v>20</v>
      </c>
      <c r="AB67" s="203">
        <v>200</v>
      </c>
      <c r="AC67" s="202">
        <v>20</v>
      </c>
      <c r="AD67" s="203">
        <v>200</v>
      </c>
      <c r="AE67" s="202">
        <v>20</v>
      </c>
      <c r="AF67" s="203">
        <v>200</v>
      </c>
      <c r="AG67" s="202">
        <v>20</v>
      </c>
      <c r="AH67" s="203">
        <v>200</v>
      </c>
      <c r="AI67" s="202">
        <v>20</v>
      </c>
      <c r="AJ67" s="203">
        <v>200</v>
      </c>
      <c r="AK67" s="202">
        <v>20</v>
      </c>
      <c r="AL67" s="204">
        <v>200</v>
      </c>
      <c r="AM67" s="202">
        <v>20</v>
      </c>
      <c r="AN67" s="204">
        <v>200</v>
      </c>
      <c r="AO67" s="202">
        <v>20</v>
      </c>
      <c r="AP67" s="206">
        <v>200</v>
      </c>
      <c r="AQ67" s="202">
        <v>20</v>
      </c>
      <c r="AR67" s="206">
        <v>200</v>
      </c>
      <c r="AS67" s="207"/>
      <c r="AT67" s="207"/>
    </row>
    <row r="68" spans="1:46" ht="13.5" x14ac:dyDescent="0.25">
      <c r="A68" s="200">
        <v>67</v>
      </c>
      <c r="B68" s="201" t="s">
        <v>69</v>
      </c>
      <c r="C68" s="202">
        <v>20</v>
      </c>
      <c r="D68" s="203">
        <v>100</v>
      </c>
      <c r="E68" s="202">
        <v>20</v>
      </c>
      <c r="F68" s="203">
        <v>100</v>
      </c>
      <c r="G68" s="202">
        <v>20</v>
      </c>
      <c r="H68" s="203">
        <v>100</v>
      </c>
      <c r="I68" s="202">
        <v>20</v>
      </c>
      <c r="J68" s="203">
        <v>100</v>
      </c>
      <c r="K68" s="202">
        <v>20</v>
      </c>
      <c r="L68" s="203">
        <v>100</v>
      </c>
      <c r="M68" s="202">
        <v>20</v>
      </c>
      <c r="N68" s="203">
        <v>100</v>
      </c>
      <c r="O68" s="202">
        <v>20</v>
      </c>
      <c r="P68" s="203">
        <v>100</v>
      </c>
      <c r="Q68" s="202">
        <v>20</v>
      </c>
      <c r="R68" s="203">
        <v>145</v>
      </c>
      <c r="S68" s="202">
        <v>20</v>
      </c>
      <c r="T68" s="203">
        <v>145</v>
      </c>
      <c r="U68" s="202">
        <v>20</v>
      </c>
      <c r="V68" s="203">
        <v>145</v>
      </c>
      <c r="W68" s="202">
        <v>20</v>
      </c>
      <c r="X68" s="203">
        <v>145</v>
      </c>
      <c r="Y68" s="202">
        <v>20</v>
      </c>
      <c r="Z68" s="203">
        <v>145</v>
      </c>
      <c r="AA68" s="202">
        <v>20</v>
      </c>
      <c r="AB68" s="203">
        <v>145</v>
      </c>
      <c r="AC68" s="202">
        <v>20</v>
      </c>
      <c r="AD68" s="203">
        <v>145</v>
      </c>
      <c r="AE68" s="202">
        <v>20</v>
      </c>
      <c r="AF68" s="203">
        <v>145</v>
      </c>
      <c r="AG68" s="202">
        <v>20</v>
      </c>
      <c r="AH68" s="203">
        <v>145</v>
      </c>
      <c r="AI68" s="202">
        <v>20</v>
      </c>
      <c r="AJ68" s="203">
        <v>145</v>
      </c>
      <c r="AK68" s="202">
        <v>20</v>
      </c>
      <c r="AL68" s="204">
        <v>145</v>
      </c>
      <c r="AM68" s="202">
        <v>20</v>
      </c>
      <c r="AN68" s="204">
        <v>145</v>
      </c>
      <c r="AO68" s="202">
        <v>20</v>
      </c>
      <c r="AP68" s="206">
        <v>145</v>
      </c>
      <c r="AQ68" s="202">
        <v>20</v>
      </c>
      <c r="AR68" s="206">
        <v>145</v>
      </c>
      <c r="AS68" s="207"/>
      <c r="AT68" s="207"/>
    </row>
    <row r="69" spans="1:46" ht="13.7" hidden="1" customHeight="1" outlineLevel="1" x14ac:dyDescent="0.25">
      <c r="A69" s="200">
        <v>68</v>
      </c>
      <c r="B69" s="201" t="s">
        <v>70</v>
      </c>
      <c r="C69" s="202">
        <v>12</v>
      </c>
      <c r="D69" s="203">
        <v>60</v>
      </c>
      <c r="E69" s="202">
        <v>12</v>
      </c>
      <c r="F69" s="203">
        <v>60</v>
      </c>
      <c r="G69" s="202">
        <v>12</v>
      </c>
      <c r="H69" s="203">
        <v>60</v>
      </c>
      <c r="I69" s="202">
        <v>12</v>
      </c>
      <c r="J69" s="203">
        <v>60</v>
      </c>
      <c r="K69" s="112"/>
      <c r="L69" s="116"/>
      <c r="M69" s="112"/>
      <c r="N69" s="116"/>
      <c r="O69" s="112"/>
      <c r="P69" s="116"/>
      <c r="Q69" s="112"/>
      <c r="R69" s="116"/>
      <c r="S69" s="112"/>
      <c r="T69" s="116"/>
      <c r="U69" s="112"/>
      <c r="V69" s="116"/>
      <c r="W69" s="112"/>
      <c r="X69" s="116"/>
      <c r="Y69" s="112"/>
      <c r="Z69" s="116"/>
      <c r="AA69" s="112"/>
      <c r="AB69" s="116"/>
      <c r="AC69" s="112"/>
      <c r="AD69" s="116"/>
      <c r="AE69" s="112"/>
      <c r="AF69" s="116"/>
      <c r="AG69" s="112"/>
      <c r="AH69" s="116"/>
      <c r="AI69" s="112"/>
      <c r="AJ69" s="116"/>
      <c r="AK69" s="112"/>
      <c r="AL69" s="117"/>
      <c r="AM69" s="112"/>
      <c r="AN69" s="117"/>
      <c r="AO69" s="112"/>
      <c r="AP69" s="206"/>
      <c r="AQ69" s="112"/>
      <c r="AR69" s="206"/>
      <c r="AS69" s="207"/>
      <c r="AT69" s="207"/>
    </row>
    <row r="70" spans="1:46" ht="13.5" collapsed="1" x14ac:dyDescent="0.25">
      <c r="A70" s="200">
        <v>69</v>
      </c>
      <c r="B70" s="201" t="s">
        <v>71</v>
      </c>
      <c r="C70" s="202">
        <v>20</v>
      </c>
      <c r="D70" s="203">
        <v>100</v>
      </c>
      <c r="E70" s="202">
        <v>20</v>
      </c>
      <c r="F70" s="203">
        <v>100</v>
      </c>
      <c r="G70" s="202">
        <v>20</v>
      </c>
      <c r="H70" s="203">
        <v>100</v>
      </c>
      <c r="I70" s="202">
        <v>20</v>
      </c>
      <c r="J70" s="203">
        <v>100</v>
      </c>
      <c r="K70" s="202">
        <v>20</v>
      </c>
      <c r="L70" s="203">
        <v>100</v>
      </c>
      <c r="M70" s="202">
        <v>20</v>
      </c>
      <c r="N70" s="203">
        <v>100</v>
      </c>
      <c r="O70" s="202">
        <v>20</v>
      </c>
      <c r="P70" s="203">
        <v>100</v>
      </c>
      <c r="Q70" s="202">
        <v>20</v>
      </c>
      <c r="R70" s="203">
        <v>145</v>
      </c>
      <c r="S70" s="202">
        <v>20</v>
      </c>
      <c r="T70" s="203">
        <v>145</v>
      </c>
      <c r="U70" s="202">
        <v>20</v>
      </c>
      <c r="V70" s="203">
        <v>145</v>
      </c>
      <c r="W70" s="202">
        <v>20</v>
      </c>
      <c r="X70" s="203">
        <v>145</v>
      </c>
      <c r="Y70" s="202">
        <v>20</v>
      </c>
      <c r="Z70" s="203">
        <v>145</v>
      </c>
      <c r="AA70" s="202">
        <v>20</v>
      </c>
      <c r="AB70" s="203">
        <v>145</v>
      </c>
      <c r="AC70" s="202">
        <v>20</v>
      </c>
      <c r="AD70" s="203">
        <v>145</v>
      </c>
      <c r="AE70" s="202">
        <v>20</v>
      </c>
      <c r="AF70" s="203">
        <v>145</v>
      </c>
      <c r="AG70" s="202">
        <v>20</v>
      </c>
      <c r="AH70" s="203">
        <v>145</v>
      </c>
      <c r="AI70" s="202">
        <v>20</v>
      </c>
      <c r="AJ70" s="203">
        <v>145</v>
      </c>
      <c r="AK70" s="202">
        <v>20</v>
      </c>
      <c r="AL70" s="204">
        <v>145</v>
      </c>
      <c r="AM70" s="202">
        <v>20</v>
      </c>
      <c r="AN70" s="204">
        <v>145</v>
      </c>
      <c r="AO70" s="202">
        <v>20</v>
      </c>
      <c r="AP70" s="206">
        <v>145</v>
      </c>
      <c r="AQ70" s="202">
        <v>20</v>
      </c>
      <c r="AR70" s="206">
        <v>145</v>
      </c>
      <c r="AS70" s="207"/>
      <c r="AT70" s="207"/>
    </row>
    <row r="71" spans="1:46" ht="13.5" x14ac:dyDescent="0.25">
      <c r="A71" s="200">
        <v>70</v>
      </c>
      <c r="B71" s="201" t="s">
        <v>72</v>
      </c>
      <c r="C71" s="202">
        <v>20</v>
      </c>
      <c r="D71" s="203">
        <v>130</v>
      </c>
      <c r="E71" s="202">
        <v>20</v>
      </c>
      <c r="F71" s="203">
        <v>130</v>
      </c>
      <c r="G71" s="202">
        <v>20</v>
      </c>
      <c r="H71" s="203">
        <v>130</v>
      </c>
      <c r="I71" s="202">
        <v>20</v>
      </c>
      <c r="J71" s="203">
        <v>130</v>
      </c>
      <c r="K71" s="202">
        <v>20</v>
      </c>
      <c r="L71" s="203">
        <v>130</v>
      </c>
      <c r="M71" s="202">
        <v>20</v>
      </c>
      <c r="N71" s="203">
        <v>130</v>
      </c>
      <c r="O71" s="202">
        <v>20</v>
      </c>
      <c r="P71" s="203">
        <v>130</v>
      </c>
      <c r="Q71" s="202">
        <v>20</v>
      </c>
      <c r="R71" s="203">
        <v>130</v>
      </c>
      <c r="S71" s="202">
        <v>20</v>
      </c>
      <c r="T71" s="203">
        <v>130</v>
      </c>
      <c r="U71" s="202">
        <v>20</v>
      </c>
      <c r="V71" s="203">
        <v>130</v>
      </c>
      <c r="W71" s="202">
        <v>20</v>
      </c>
      <c r="X71" s="203">
        <v>130</v>
      </c>
      <c r="Y71" s="202">
        <v>20</v>
      </c>
      <c r="Z71" s="203">
        <v>130</v>
      </c>
      <c r="AA71" s="202">
        <v>20</v>
      </c>
      <c r="AB71" s="203">
        <v>130</v>
      </c>
      <c r="AC71" s="202">
        <v>20</v>
      </c>
      <c r="AD71" s="203">
        <v>130</v>
      </c>
      <c r="AE71" s="202">
        <v>20</v>
      </c>
      <c r="AF71" s="203">
        <v>130</v>
      </c>
      <c r="AG71" s="202">
        <v>20</v>
      </c>
      <c r="AH71" s="203">
        <v>130</v>
      </c>
      <c r="AI71" s="202">
        <v>20</v>
      </c>
      <c r="AJ71" s="203">
        <v>130</v>
      </c>
      <c r="AK71" s="202">
        <v>20</v>
      </c>
      <c r="AL71" s="204">
        <v>130</v>
      </c>
      <c r="AM71" s="202">
        <v>20</v>
      </c>
      <c r="AN71" s="204">
        <v>130</v>
      </c>
      <c r="AO71" s="202">
        <v>20</v>
      </c>
      <c r="AP71" s="206">
        <v>130</v>
      </c>
      <c r="AQ71" s="202">
        <v>20</v>
      </c>
      <c r="AR71" s="206">
        <v>150</v>
      </c>
      <c r="AS71" s="207"/>
      <c r="AT71" s="207"/>
    </row>
    <row r="72" spans="1:46" ht="13.5" x14ac:dyDescent="0.25">
      <c r="A72" s="200">
        <v>71</v>
      </c>
      <c r="B72" s="201" t="s">
        <v>73</v>
      </c>
      <c r="C72" s="202">
        <v>24</v>
      </c>
      <c r="D72" s="203">
        <v>110</v>
      </c>
      <c r="E72" s="202">
        <v>24</v>
      </c>
      <c r="F72" s="203">
        <v>110</v>
      </c>
      <c r="G72" s="202">
        <v>24</v>
      </c>
      <c r="H72" s="203">
        <v>110</v>
      </c>
      <c r="I72" s="202">
        <v>24</v>
      </c>
      <c r="J72" s="203">
        <v>110</v>
      </c>
      <c r="K72" s="202">
        <v>24</v>
      </c>
      <c r="L72" s="203">
        <v>110</v>
      </c>
      <c r="M72" s="202">
        <v>24</v>
      </c>
      <c r="N72" s="203">
        <v>110</v>
      </c>
      <c r="O72" s="202">
        <v>24</v>
      </c>
      <c r="P72" s="203">
        <v>110</v>
      </c>
      <c r="Q72" s="202">
        <v>24</v>
      </c>
      <c r="R72" s="203">
        <v>110</v>
      </c>
      <c r="S72" s="202">
        <v>24</v>
      </c>
      <c r="T72" s="203">
        <v>110</v>
      </c>
      <c r="U72" s="202">
        <v>24</v>
      </c>
      <c r="V72" s="203">
        <v>110</v>
      </c>
      <c r="W72" s="202">
        <v>24</v>
      </c>
      <c r="X72" s="203">
        <v>110</v>
      </c>
      <c r="Y72" s="202">
        <v>24</v>
      </c>
      <c r="Z72" s="203">
        <v>150</v>
      </c>
      <c r="AA72" s="202">
        <v>24</v>
      </c>
      <c r="AB72" s="203">
        <v>150</v>
      </c>
      <c r="AC72" s="202">
        <v>24</v>
      </c>
      <c r="AD72" s="203">
        <v>150</v>
      </c>
      <c r="AE72" s="202">
        <v>24</v>
      </c>
      <c r="AF72" s="203">
        <v>150</v>
      </c>
      <c r="AG72" s="202">
        <v>24</v>
      </c>
      <c r="AH72" s="203">
        <v>150</v>
      </c>
      <c r="AI72" s="202">
        <v>24</v>
      </c>
      <c r="AJ72" s="203">
        <v>150</v>
      </c>
      <c r="AK72" s="202">
        <v>24</v>
      </c>
      <c r="AL72" s="204">
        <v>150</v>
      </c>
      <c r="AM72" s="202">
        <v>24</v>
      </c>
      <c r="AN72" s="204">
        <v>150</v>
      </c>
      <c r="AO72" s="202">
        <v>24</v>
      </c>
      <c r="AP72" s="206">
        <v>150</v>
      </c>
      <c r="AQ72" s="202">
        <v>24</v>
      </c>
      <c r="AR72" s="206">
        <v>150</v>
      </c>
      <c r="AS72" s="207"/>
      <c r="AT72" s="207"/>
    </row>
    <row r="73" spans="1:46" ht="13.7" hidden="1" customHeight="1" outlineLevel="1" x14ac:dyDescent="0.25">
      <c r="A73" s="200">
        <v>72</v>
      </c>
      <c r="B73" s="201" t="s">
        <v>74</v>
      </c>
      <c r="C73" s="202">
        <v>15</v>
      </c>
      <c r="D73" s="203">
        <v>60</v>
      </c>
      <c r="E73" s="202">
        <v>15</v>
      </c>
      <c r="F73" s="203">
        <v>60</v>
      </c>
      <c r="G73" s="202">
        <v>15</v>
      </c>
      <c r="H73" s="203">
        <v>60</v>
      </c>
      <c r="I73" s="202">
        <v>15</v>
      </c>
      <c r="J73" s="203">
        <v>60</v>
      </c>
      <c r="K73" s="112"/>
      <c r="L73" s="116"/>
      <c r="M73" s="112"/>
      <c r="N73" s="116"/>
      <c r="O73" s="112"/>
      <c r="P73" s="116"/>
      <c r="Q73" s="112"/>
      <c r="R73" s="116"/>
      <c r="S73" s="112"/>
      <c r="T73" s="116"/>
      <c r="U73" s="112"/>
      <c r="V73" s="116"/>
      <c r="W73" s="112"/>
      <c r="X73" s="116"/>
      <c r="Y73" s="112"/>
      <c r="Z73" s="116"/>
      <c r="AA73" s="112"/>
      <c r="AB73" s="116"/>
      <c r="AC73" s="112"/>
      <c r="AD73" s="116"/>
      <c r="AE73" s="112"/>
      <c r="AF73" s="116"/>
      <c r="AG73" s="112"/>
      <c r="AH73" s="116"/>
      <c r="AI73" s="112"/>
      <c r="AJ73" s="116"/>
      <c r="AK73" s="112"/>
      <c r="AL73" s="117"/>
      <c r="AM73" s="112"/>
      <c r="AN73" s="117"/>
      <c r="AO73" s="112"/>
      <c r="AP73" s="206"/>
      <c r="AQ73" s="112"/>
      <c r="AR73" s="206"/>
      <c r="AS73" s="207"/>
      <c r="AT73" s="207"/>
    </row>
    <row r="74" spans="1:46" ht="13.5" collapsed="1" x14ac:dyDescent="0.25">
      <c r="A74" s="200">
        <v>72</v>
      </c>
      <c r="B74" s="201" t="s">
        <v>75</v>
      </c>
      <c r="C74" s="202"/>
      <c r="D74" s="203"/>
      <c r="E74" s="202"/>
      <c r="F74" s="203"/>
      <c r="G74" s="202"/>
      <c r="H74" s="203"/>
      <c r="I74" s="202"/>
      <c r="J74" s="203"/>
      <c r="K74" s="214">
        <v>15</v>
      </c>
      <c r="L74" s="215">
        <v>60</v>
      </c>
      <c r="M74" s="202">
        <v>15</v>
      </c>
      <c r="N74" s="203">
        <v>60</v>
      </c>
      <c r="O74" s="202">
        <v>15</v>
      </c>
      <c r="P74" s="203">
        <v>60</v>
      </c>
      <c r="Q74" s="202">
        <v>15</v>
      </c>
      <c r="R74" s="203">
        <v>150</v>
      </c>
      <c r="S74" s="202">
        <v>15</v>
      </c>
      <c r="T74" s="203">
        <v>150</v>
      </c>
      <c r="U74" s="202">
        <v>15</v>
      </c>
      <c r="V74" s="203">
        <v>150</v>
      </c>
      <c r="W74" s="202">
        <v>15</v>
      </c>
      <c r="X74" s="203">
        <v>150</v>
      </c>
      <c r="Y74" s="202">
        <v>15</v>
      </c>
      <c r="Z74" s="203">
        <v>150</v>
      </c>
      <c r="AA74" s="202">
        <v>15</v>
      </c>
      <c r="AB74" s="203">
        <v>150</v>
      </c>
      <c r="AC74" s="202">
        <v>15</v>
      </c>
      <c r="AD74" s="203">
        <v>150</v>
      </c>
      <c r="AE74" s="202">
        <v>15</v>
      </c>
      <c r="AF74" s="203">
        <v>150</v>
      </c>
      <c r="AG74" s="202">
        <v>15</v>
      </c>
      <c r="AH74" s="203">
        <v>150</v>
      </c>
      <c r="AI74" s="202">
        <v>15</v>
      </c>
      <c r="AJ74" s="203">
        <v>150</v>
      </c>
      <c r="AK74" s="202">
        <v>15</v>
      </c>
      <c r="AL74" s="204">
        <v>150</v>
      </c>
      <c r="AM74" s="202">
        <v>15</v>
      </c>
      <c r="AN74" s="204">
        <v>150</v>
      </c>
      <c r="AO74" s="202">
        <v>15</v>
      </c>
      <c r="AP74" s="206">
        <v>150</v>
      </c>
      <c r="AQ74" s="202">
        <v>15</v>
      </c>
      <c r="AR74" s="206">
        <v>150</v>
      </c>
      <c r="AS74" s="207"/>
      <c r="AT74" s="207"/>
    </row>
    <row r="75" spans="1:46" ht="13.5" x14ac:dyDescent="0.25">
      <c r="A75" s="200">
        <v>73</v>
      </c>
      <c r="B75" s="201" t="s">
        <v>76</v>
      </c>
      <c r="C75" s="202">
        <v>20</v>
      </c>
      <c r="D75" s="203">
        <v>110</v>
      </c>
      <c r="E75" s="202">
        <v>20</v>
      </c>
      <c r="F75" s="203">
        <v>110</v>
      </c>
      <c r="G75" s="202">
        <v>20</v>
      </c>
      <c r="H75" s="203">
        <v>110</v>
      </c>
      <c r="I75" s="202">
        <v>20</v>
      </c>
      <c r="J75" s="203">
        <v>110</v>
      </c>
      <c r="K75" s="202">
        <v>20</v>
      </c>
      <c r="L75" s="203">
        <v>110</v>
      </c>
      <c r="M75" s="202">
        <v>20</v>
      </c>
      <c r="N75" s="203">
        <v>110</v>
      </c>
      <c r="O75" s="202">
        <v>20</v>
      </c>
      <c r="P75" s="203">
        <v>110</v>
      </c>
      <c r="Q75" s="202">
        <v>20</v>
      </c>
      <c r="R75" s="203">
        <v>110</v>
      </c>
      <c r="S75" s="202">
        <v>20</v>
      </c>
      <c r="T75" s="203">
        <v>110</v>
      </c>
      <c r="U75" s="202">
        <v>20</v>
      </c>
      <c r="V75" s="203">
        <v>110</v>
      </c>
      <c r="W75" s="202">
        <v>20</v>
      </c>
      <c r="X75" s="203">
        <v>110</v>
      </c>
      <c r="Y75" s="202">
        <v>20</v>
      </c>
      <c r="Z75" s="203">
        <v>110</v>
      </c>
      <c r="AA75" s="202">
        <v>20</v>
      </c>
      <c r="AB75" s="203">
        <v>110</v>
      </c>
      <c r="AC75" s="202">
        <v>20</v>
      </c>
      <c r="AD75" s="203">
        <v>110</v>
      </c>
      <c r="AE75" s="202">
        <v>20</v>
      </c>
      <c r="AF75" s="203">
        <v>110</v>
      </c>
      <c r="AG75" s="202">
        <v>20</v>
      </c>
      <c r="AH75" s="203">
        <v>110</v>
      </c>
      <c r="AI75" s="202">
        <v>20</v>
      </c>
      <c r="AJ75" s="203">
        <v>110</v>
      </c>
      <c r="AK75" s="202">
        <v>20</v>
      </c>
      <c r="AL75" s="204">
        <v>110</v>
      </c>
      <c r="AM75" s="202">
        <v>20</v>
      </c>
      <c r="AN75" s="204">
        <v>110</v>
      </c>
      <c r="AO75" s="202">
        <v>20</v>
      </c>
      <c r="AP75" s="206">
        <v>110</v>
      </c>
      <c r="AQ75" s="202">
        <v>20</v>
      </c>
      <c r="AR75" s="206">
        <v>110</v>
      </c>
      <c r="AS75" s="207"/>
      <c r="AT75" s="207"/>
    </row>
    <row r="76" spans="1:46" ht="13.5" x14ac:dyDescent="0.25">
      <c r="A76" s="200">
        <v>74</v>
      </c>
      <c r="B76" s="201" t="s">
        <v>77</v>
      </c>
      <c r="C76" s="202">
        <v>20</v>
      </c>
      <c r="D76" s="203">
        <v>80</v>
      </c>
      <c r="E76" s="202">
        <v>20</v>
      </c>
      <c r="F76" s="203">
        <v>80</v>
      </c>
      <c r="G76" s="202">
        <v>20</v>
      </c>
      <c r="H76" s="203">
        <v>80</v>
      </c>
      <c r="I76" s="202">
        <v>20</v>
      </c>
      <c r="J76" s="203">
        <v>80</v>
      </c>
      <c r="K76" s="202">
        <v>20</v>
      </c>
      <c r="L76" s="203">
        <v>80</v>
      </c>
      <c r="M76" s="202">
        <v>20</v>
      </c>
      <c r="N76" s="203">
        <v>80</v>
      </c>
      <c r="O76" s="202">
        <v>20</v>
      </c>
      <c r="P76" s="203">
        <v>80</v>
      </c>
      <c r="Q76" s="202">
        <v>20</v>
      </c>
      <c r="R76" s="203">
        <v>125</v>
      </c>
      <c r="S76" s="202">
        <v>20</v>
      </c>
      <c r="T76" s="203">
        <v>125</v>
      </c>
      <c r="U76" s="202">
        <v>20</v>
      </c>
      <c r="V76" s="203">
        <v>125</v>
      </c>
      <c r="W76" s="202">
        <v>20</v>
      </c>
      <c r="X76" s="203">
        <v>125</v>
      </c>
      <c r="Y76" s="202">
        <v>20</v>
      </c>
      <c r="Z76" s="203">
        <v>125</v>
      </c>
      <c r="AA76" s="202">
        <v>20</v>
      </c>
      <c r="AB76" s="203">
        <v>125</v>
      </c>
      <c r="AC76" s="202">
        <v>20</v>
      </c>
      <c r="AD76" s="203">
        <v>125</v>
      </c>
      <c r="AE76" s="202">
        <v>20</v>
      </c>
      <c r="AF76" s="203">
        <v>125</v>
      </c>
      <c r="AG76" s="202">
        <v>20</v>
      </c>
      <c r="AH76" s="203">
        <v>125</v>
      </c>
      <c r="AI76" s="202">
        <v>20</v>
      </c>
      <c r="AJ76" s="203">
        <v>125</v>
      </c>
      <c r="AK76" s="202">
        <v>20</v>
      </c>
      <c r="AL76" s="204">
        <v>125</v>
      </c>
      <c r="AM76" s="202">
        <v>20</v>
      </c>
      <c r="AN76" s="204">
        <v>125</v>
      </c>
      <c r="AO76" s="202">
        <v>20</v>
      </c>
      <c r="AP76" s="206">
        <v>125</v>
      </c>
      <c r="AQ76" s="202">
        <v>20</v>
      </c>
      <c r="AR76" s="206">
        <v>125</v>
      </c>
      <c r="AS76" s="207"/>
      <c r="AT76" s="207"/>
    </row>
    <row r="77" spans="1:46" ht="13.5" x14ac:dyDescent="0.25">
      <c r="A77" s="249"/>
      <c r="B77" s="250" t="s">
        <v>78</v>
      </c>
      <c r="C77" s="251"/>
      <c r="D77" s="252"/>
      <c r="E77" s="251"/>
      <c r="F77" s="252"/>
      <c r="G77" s="251"/>
      <c r="H77" s="252"/>
      <c r="I77" s="251"/>
      <c r="J77" s="252"/>
      <c r="K77" s="251"/>
      <c r="L77" s="252"/>
      <c r="M77" s="253"/>
      <c r="N77" s="254"/>
      <c r="O77" s="253"/>
      <c r="P77" s="254"/>
      <c r="Q77" s="253"/>
      <c r="R77" s="254"/>
      <c r="S77" s="253"/>
      <c r="T77" s="254"/>
      <c r="U77" s="253"/>
      <c r="V77" s="254"/>
      <c r="W77" s="253"/>
      <c r="X77" s="254"/>
      <c r="Y77" s="253"/>
      <c r="Z77" s="254"/>
      <c r="AA77" s="253"/>
      <c r="AB77" s="254"/>
      <c r="AC77" s="253"/>
      <c r="AD77" s="254"/>
      <c r="AE77" s="253"/>
      <c r="AF77" s="254"/>
      <c r="AG77" s="253"/>
      <c r="AH77" s="254"/>
      <c r="AI77" s="253"/>
      <c r="AJ77" s="254"/>
      <c r="AK77" s="253"/>
      <c r="AL77" s="255"/>
      <c r="AM77" s="253"/>
      <c r="AN77" s="255"/>
      <c r="AO77" s="253"/>
      <c r="AP77" s="256"/>
      <c r="AQ77" s="253"/>
      <c r="AR77" s="256"/>
      <c r="AS77" s="207"/>
      <c r="AT77" s="207"/>
    </row>
    <row r="78" spans="1:46" ht="13.5" x14ac:dyDescent="0.25">
      <c r="A78" s="200">
        <v>75</v>
      </c>
      <c r="B78" s="201" t="s">
        <v>79</v>
      </c>
      <c r="C78" s="202">
        <v>15</v>
      </c>
      <c r="D78" s="203">
        <v>60</v>
      </c>
      <c r="E78" s="202">
        <v>15</v>
      </c>
      <c r="F78" s="203">
        <v>110</v>
      </c>
      <c r="G78" s="202">
        <v>15</v>
      </c>
      <c r="H78" s="203">
        <v>105</v>
      </c>
      <c r="I78" s="202">
        <v>15</v>
      </c>
      <c r="J78" s="203">
        <v>105</v>
      </c>
      <c r="K78" s="202">
        <v>15</v>
      </c>
      <c r="L78" s="203">
        <v>105</v>
      </c>
      <c r="M78" s="202">
        <v>15</v>
      </c>
      <c r="N78" s="203">
        <v>60</v>
      </c>
      <c r="O78" s="202">
        <v>18</v>
      </c>
      <c r="P78" s="203">
        <v>60</v>
      </c>
      <c r="Q78" s="202">
        <v>15</v>
      </c>
      <c r="R78" s="203">
        <v>105</v>
      </c>
      <c r="S78" s="202">
        <v>15</v>
      </c>
      <c r="T78" s="203">
        <v>105</v>
      </c>
      <c r="U78" s="202">
        <v>15</v>
      </c>
      <c r="V78" s="203">
        <v>105</v>
      </c>
      <c r="W78" s="202">
        <v>18</v>
      </c>
      <c r="X78" s="203">
        <v>105</v>
      </c>
      <c r="Y78" s="202">
        <v>15</v>
      </c>
      <c r="Z78" s="203">
        <v>105</v>
      </c>
      <c r="AA78" s="202">
        <v>15</v>
      </c>
      <c r="AB78" s="203">
        <v>105</v>
      </c>
      <c r="AC78" s="202">
        <v>15</v>
      </c>
      <c r="AD78" s="203">
        <v>105</v>
      </c>
      <c r="AE78" s="202">
        <v>15</v>
      </c>
      <c r="AF78" s="203">
        <v>105</v>
      </c>
      <c r="AG78" s="202">
        <v>15</v>
      </c>
      <c r="AH78" s="203">
        <v>150</v>
      </c>
      <c r="AI78" s="202">
        <v>15</v>
      </c>
      <c r="AJ78" s="203">
        <v>150</v>
      </c>
      <c r="AK78" s="202">
        <v>15</v>
      </c>
      <c r="AL78" s="204">
        <v>150</v>
      </c>
      <c r="AM78" s="202">
        <v>15</v>
      </c>
      <c r="AN78" s="204">
        <v>150</v>
      </c>
      <c r="AO78" s="202">
        <v>15</v>
      </c>
      <c r="AP78" s="206">
        <v>150</v>
      </c>
      <c r="AQ78" s="202">
        <v>15</v>
      </c>
      <c r="AR78" s="206">
        <v>150</v>
      </c>
      <c r="AS78" s="207"/>
      <c r="AT78" s="207"/>
    </row>
    <row r="79" spans="1:46" ht="13.5" x14ac:dyDescent="0.25">
      <c r="A79" s="200">
        <v>76</v>
      </c>
      <c r="B79" s="201" t="s">
        <v>80</v>
      </c>
      <c r="C79" s="202">
        <v>15</v>
      </c>
      <c r="D79" s="203">
        <v>80</v>
      </c>
      <c r="E79" s="202">
        <v>15</v>
      </c>
      <c r="F79" s="203">
        <v>80</v>
      </c>
      <c r="G79" s="202">
        <v>15</v>
      </c>
      <c r="H79" s="203">
        <v>80</v>
      </c>
      <c r="I79" s="202">
        <v>15</v>
      </c>
      <c r="J79" s="203">
        <v>120</v>
      </c>
      <c r="K79" s="202">
        <v>15</v>
      </c>
      <c r="L79" s="203">
        <v>120</v>
      </c>
      <c r="M79" s="202">
        <v>15</v>
      </c>
      <c r="N79" s="203">
        <v>120</v>
      </c>
      <c r="O79" s="202">
        <v>15</v>
      </c>
      <c r="P79" s="203">
        <v>120</v>
      </c>
      <c r="Q79" s="202">
        <v>15</v>
      </c>
      <c r="R79" s="203">
        <v>120</v>
      </c>
      <c r="S79" s="202">
        <v>15</v>
      </c>
      <c r="T79" s="203">
        <v>120</v>
      </c>
      <c r="U79" s="202">
        <v>15</v>
      </c>
      <c r="V79" s="203">
        <v>120</v>
      </c>
      <c r="W79" s="202">
        <v>15</v>
      </c>
      <c r="X79" s="203">
        <v>120</v>
      </c>
      <c r="Y79" s="202">
        <v>15</v>
      </c>
      <c r="Z79" s="203">
        <v>120</v>
      </c>
      <c r="AA79" s="202">
        <v>15</v>
      </c>
      <c r="AB79" s="203">
        <v>120</v>
      </c>
      <c r="AC79" s="202">
        <v>15</v>
      </c>
      <c r="AD79" s="203">
        <v>120</v>
      </c>
      <c r="AE79" s="202">
        <v>15</v>
      </c>
      <c r="AF79" s="203">
        <v>120</v>
      </c>
      <c r="AG79" s="202">
        <v>15</v>
      </c>
      <c r="AH79" s="203">
        <v>120</v>
      </c>
      <c r="AI79" s="202">
        <v>15</v>
      </c>
      <c r="AJ79" s="203">
        <v>120</v>
      </c>
      <c r="AK79" s="202">
        <v>15</v>
      </c>
      <c r="AL79" s="204">
        <v>120</v>
      </c>
      <c r="AM79" s="202">
        <v>15</v>
      </c>
      <c r="AN79" s="204">
        <v>120</v>
      </c>
      <c r="AO79" s="202">
        <v>15</v>
      </c>
      <c r="AP79" s="206">
        <v>120</v>
      </c>
      <c r="AQ79" s="202">
        <v>15</v>
      </c>
      <c r="AR79" s="206">
        <v>120</v>
      </c>
      <c r="AS79" s="207"/>
      <c r="AT79" s="207"/>
    </row>
    <row r="80" spans="1:46" ht="13.7" hidden="1" customHeight="1" outlineLevel="1" x14ac:dyDescent="0.25">
      <c r="A80" s="200">
        <v>77</v>
      </c>
      <c r="B80" s="201" t="s">
        <v>81</v>
      </c>
      <c r="C80" s="202">
        <v>20</v>
      </c>
      <c r="D80" s="203">
        <v>70</v>
      </c>
      <c r="E80" s="202">
        <v>20</v>
      </c>
      <c r="F80" s="203">
        <v>70</v>
      </c>
      <c r="G80" s="202">
        <v>20</v>
      </c>
      <c r="H80" s="203">
        <v>70</v>
      </c>
      <c r="I80" s="202">
        <v>20</v>
      </c>
      <c r="J80" s="203">
        <v>70</v>
      </c>
      <c r="K80" s="112"/>
      <c r="L80" s="116"/>
      <c r="M80" s="112"/>
      <c r="N80" s="116"/>
      <c r="O80" s="112"/>
      <c r="P80" s="116"/>
      <c r="Q80" s="112"/>
      <c r="R80" s="116"/>
      <c r="S80" s="112"/>
      <c r="T80" s="116"/>
      <c r="U80" s="112"/>
      <c r="V80" s="116"/>
      <c r="W80" s="112"/>
      <c r="X80" s="116"/>
      <c r="Y80" s="112"/>
      <c r="Z80" s="116"/>
      <c r="AA80" s="112"/>
      <c r="AB80" s="116"/>
      <c r="AC80" s="112"/>
      <c r="AD80" s="116"/>
      <c r="AE80" s="112"/>
      <c r="AF80" s="116"/>
      <c r="AG80" s="112"/>
      <c r="AH80" s="116"/>
      <c r="AI80" s="112"/>
      <c r="AJ80" s="116"/>
      <c r="AK80" s="112"/>
      <c r="AL80" s="117"/>
      <c r="AM80" s="112"/>
      <c r="AN80" s="117"/>
      <c r="AO80" s="112"/>
      <c r="AP80" s="206"/>
      <c r="AQ80" s="112"/>
      <c r="AR80" s="206"/>
      <c r="AS80" s="207"/>
      <c r="AT80" s="207"/>
    </row>
    <row r="81" spans="1:46" ht="13.5" collapsed="1" x14ac:dyDescent="0.25">
      <c r="A81" s="200">
        <v>78</v>
      </c>
      <c r="B81" s="201" t="s">
        <v>82</v>
      </c>
      <c r="C81" s="202">
        <v>24</v>
      </c>
      <c r="D81" s="203">
        <v>161</v>
      </c>
      <c r="E81" s="202">
        <v>24</v>
      </c>
      <c r="F81" s="203">
        <v>160</v>
      </c>
      <c r="G81" s="202">
        <v>24</v>
      </c>
      <c r="H81" s="203">
        <v>165</v>
      </c>
      <c r="I81" s="202">
        <v>24</v>
      </c>
      <c r="J81" s="203">
        <v>161</v>
      </c>
      <c r="K81" s="202">
        <v>24</v>
      </c>
      <c r="L81" s="203">
        <v>165</v>
      </c>
      <c r="M81" s="202">
        <v>24</v>
      </c>
      <c r="N81" s="203">
        <v>120</v>
      </c>
      <c r="O81" s="202">
        <v>24</v>
      </c>
      <c r="P81" s="203">
        <v>120</v>
      </c>
      <c r="Q81" s="202">
        <v>24</v>
      </c>
      <c r="R81" s="203">
        <v>120</v>
      </c>
      <c r="S81" s="202">
        <v>24</v>
      </c>
      <c r="T81" s="203">
        <v>165</v>
      </c>
      <c r="U81" s="202">
        <v>24</v>
      </c>
      <c r="V81" s="203">
        <v>165</v>
      </c>
      <c r="W81" s="202">
        <v>24</v>
      </c>
      <c r="X81" s="203">
        <v>165</v>
      </c>
      <c r="Y81" s="202">
        <v>24</v>
      </c>
      <c r="Z81" s="203">
        <v>165</v>
      </c>
      <c r="AA81" s="202">
        <v>24</v>
      </c>
      <c r="AB81" s="203">
        <v>185</v>
      </c>
      <c r="AC81" s="202">
        <v>24</v>
      </c>
      <c r="AD81" s="203">
        <v>180</v>
      </c>
      <c r="AE81" s="202">
        <v>24</v>
      </c>
      <c r="AF81" s="203">
        <v>185</v>
      </c>
      <c r="AG81" s="202">
        <v>24</v>
      </c>
      <c r="AH81" s="203">
        <v>185</v>
      </c>
      <c r="AI81" s="202">
        <v>24</v>
      </c>
      <c r="AJ81" s="203">
        <v>185</v>
      </c>
      <c r="AK81" s="202">
        <v>24</v>
      </c>
      <c r="AL81" s="204">
        <v>185</v>
      </c>
      <c r="AM81" s="202">
        <v>24</v>
      </c>
      <c r="AN81" s="204">
        <v>185</v>
      </c>
      <c r="AO81" s="202">
        <v>24</v>
      </c>
      <c r="AP81" s="206">
        <v>185</v>
      </c>
      <c r="AQ81" s="202">
        <v>24</v>
      </c>
      <c r="AR81" s="206">
        <v>185</v>
      </c>
      <c r="AS81" s="207"/>
      <c r="AT81" s="207"/>
    </row>
    <row r="82" spans="1:46" ht="13.15" hidden="1" customHeight="1" outlineLevel="1" x14ac:dyDescent="0.25">
      <c r="A82" s="200">
        <v>79</v>
      </c>
      <c r="B82" s="201" t="s">
        <v>83</v>
      </c>
      <c r="C82" s="202">
        <v>14</v>
      </c>
      <c r="D82" s="203">
        <v>141</v>
      </c>
      <c r="E82" s="202">
        <v>14</v>
      </c>
      <c r="F82" s="203">
        <v>141</v>
      </c>
      <c r="G82" s="202">
        <v>14</v>
      </c>
      <c r="H82" s="203">
        <v>141</v>
      </c>
      <c r="I82" s="202">
        <v>14</v>
      </c>
      <c r="J82" s="203">
        <v>141</v>
      </c>
      <c r="K82" s="202">
        <v>14</v>
      </c>
      <c r="L82" s="203">
        <v>141</v>
      </c>
      <c r="M82" s="202">
        <v>13</v>
      </c>
      <c r="N82" s="203">
        <v>141</v>
      </c>
      <c r="O82" s="202">
        <v>13</v>
      </c>
      <c r="P82" s="203">
        <v>141</v>
      </c>
      <c r="Q82" s="202">
        <v>13</v>
      </c>
      <c r="R82" s="203">
        <v>100</v>
      </c>
      <c r="S82" s="202"/>
      <c r="T82" s="203"/>
      <c r="U82" s="202"/>
      <c r="V82" s="203"/>
      <c r="W82" s="202"/>
      <c r="X82" s="203"/>
      <c r="Y82" s="202"/>
      <c r="Z82" s="203"/>
      <c r="AA82" s="202"/>
      <c r="AB82" s="203"/>
      <c r="AC82" s="202"/>
      <c r="AD82" s="203"/>
      <c r="AE82" s="202"/>
      <c r="AF82" s="203"/>
      <c r="AG82" s="202"/>
      <c r="AH82" s="203"/>
      <c r="AI82" s="202"/>
      <c r="AJ82" s="203"/>
      <c r="AK82" s="202"/>
      <c r="AL82" s="204"/>
      <c r="AM82" s="202"/>
      <c r="AN82" s="204"/>
      <c r="AO82" s="202"/>
      <c r="AP82" s="206"/>
      <c r="AQ82" s="202"/>
      <c r="AR82" s="206"/>
      <c r="AS82" s="207"/>
      <c r="AT82" s="207"/>
    </row>
    <row r="83" spans="1:46" ht="13.7" hidden="1" customHeight="1" outlineLevel="1" collapsed="1" x14ac:dyDescent="0.25">
      <c r="A83" s="200">
        <v>81</v>
      </c>
      <c r="B83" s="201" t="s">
        <v>85</v>
      </c>
      <c r="C83" s="202">
        <v>12</v>
      </c>
      <c r="D83" s="203">
        <v>90</v>
      </c>
      <c r="E83" s="202">
        <v>12</v>
      </c>
      <c r="F83" s="203">
        <v>90</v>
      </c>
      <c r="G83" s="202">
        <v>12</v>
      </c>
      <c r="H83" s="203">
        <v>120</v>
      </c>
      <c r="I83" s="202">
        <v>12</v>
      </c>
      <c r="J83" s="203">
        <v>100</v>
      </c>
      <c r="K83" s="112"/>
      <c r="L83" s="116"/>
      <c r="M83" s="112"/>
      <c r="N83" s="116"/>
      <c r="O83" s="112"/>
      <c r="P83" s="116"/>
      <c r="Q83" s="112"/>
      <c r="R83" s="116"/>
      <c r="S83" s="112"/>
      <c r="T83" s="116"/>
      <c r="U83" s="112"/>
      <c r="V83" s="116"/>
      <c r="W83" s="112"/>
      <c r="X83" s="116"/>
      <c r="Y83" s="112"/>
      <c r="Z83" s="116"/>
      <c r="AA83" s="112"/>
      <c r="AB83" s="116"/>
      <c r="AC83" s="112"/>
      <c r="AD83" s="116"/>
      <c r="AE83" s="112"/>
      <c r="AF83" s="116"/>
      <c r="AG83" s="112"/>
      <c r="AH83" s="116"/>
      <c r="AI83" s="112"/>
      <c r="AJ83" s="116"/>
      <c r="AK83" s="112"/>
      <c r="AL83" s="117"/>
      <c r="AM83" s="112"/>
      <c r="AN83" s="117"/>
      <c r="AO83" s="112"/>
      <c r="AP83" s="206"/>
      <c r="AQ83" s="112"/>
      <c r="AR83" s="206"/>
      <c r="AS83" s="207"/>
      <c r="AT83" s="207"/>
    </row>
    <row r="84" spans="1:46" ht="13.5" collapsed="1" x14ac:dyDescent="0.25">
      <c r="A84" s="200">
        <v>81</v>
      </c>
      <c r="B84" s="201" t="s">
        <v>86</v>
      </c>
      <c r="C84" s="202"/>
      <c r="D84" s="203"/>
      <c r="E84" s="202"/>
      <c r="F84" s="203"/>
      <c r="G84" s="202"/>
      <c r="H84" s="203"/>
      <c r="I84" s="202"/>
      <c r="J84" s="203"/>
      <c r="K84" s="214">
        <v>12</v>
      </c>
      <c r="L84" s="215">
        <v>100</v>
      </c>
      <c r="M84" s="202">
        <v>12</v>
      </c>
      <c r="N84" s="203">
        <v>100</v>
      </c>
      <c r="O84" s="202">
        <v>12</v>
      </c>
      <c r="P84" s="203">
        <v>100</v>
      </c>
      <c r="Q84" s="202">
        <v>12</v>
      </c>
      <c r="R84" s="203">
        <v>145</v>
      </c>
      <c r="S84" s="202">
        <v>12</v>
      </c>
      <c r="T84" s="203">
        <v>145</v>
      </c>
      <c r="U84" s="202">
        <v>12</v>
      </c>
      <c r="V84" s="203">
        <v>145</v>
      </c>
      <c r="W84" s="202">
        <v>12</v>
      </c>
      <c r="X84" s="203">
        <v>145</v>
      </c>
      <c r="Y84" s="202">
        <v>12</v>
      </c>
      <c r="Z84" s="203">
        <v>145</v>
      </c>
      <c r="AA84" s="202">
        <v>12</v>
      </c>
      <c r="AB84" s="203">
        <v>145</v>
      </c>
      <c r="AC84" s="202">
        <v>12</v>
      </c>
      <c r="AD84" s="203">
        <v>145</v>
      </c>
      <c r="AE84" s="202">
        <v>12</v>
      </c>
      <c r="AF84" s="203">
        <v>145</v>
      </c>
      <c r="AG84" s="202">
        <v>12</v>
      </c>
      <c r="AH84" s="203">
        <v>145</v>
      </c>
      <c r="AI84" s="202">
        <v>12</v>
      </c>
      <c r="AJ84" s="203">
        <v>145</v>
      </c>
      <c r="AK84" s="202">
        <v>12</v>
      </c>
      <c r="AL84" s="204">
        <v>145</v>
      </c>
      <c r="AM84" s="202">
        <v>12</v>
      </c>
      <c r="AN84" s="204">
        <v>145</v>
      </c>
      <c r="AO84" s="202">
        <v>12</v>
      </c>
      <c r="AP84" s="206">
        <v>145</v>
      </c>
      <c r="AQ84" s="202">
        <v>12</v>
      </c>
      <c r="AR84" s="206">
        <v>145</v>
      </c>
      <c r="AS84" s="207"/>
      <c r="AT84" s="207"/>
    </row>
    <row r="85" spans="1:46" ht="13.5" x14ac:dyDescent="0.25">
      <c r="A85" s="200">
        <v>82</v>
      </c>
      <c r="B85" s="201" t="s">
        <v>214</v>
      </c>
      <c r="C85" s="202">
        <v>12</v>
      </c>
      <c r="D85" s="203">
        <v>60</v>
      </c>
      <c r="E85" s="202">
        <v>12</v>
      </c>
      <c r="F85" s="203">
        <v>60</v>
      </c>
      <c r="G85" s="202">
        <v>12</v>
      </c>
      <c r="H85" s="203">
        <v>60</v>
      </c>
      <c r="I85" s="202">
        <v>12</v>
      </c>
      <c r="J85" s="203">
        <v>60</v>
      </c>
      <c r="K85" s="202">
        <v>12</v>
      </c>
      <c r="L85" s="203">
        <v>60</v>
      </c>
      <c r="M85" s="202">
        <v>12</v>
      </c>
      <c r="N85" s="203">
        <v>60</v>
      </c>
      <c r="O85" s="202">
        <v>12</v>
      </c>
      <c r="P85" s="203">
        <v>60</v>
      </c>
      <c r="Q85" s="202">
        <v>12</v>
      </c>
      <c r="R85" s="203">
        <v>100</v>
      </c>
      <c r="S85" s="202">
        <v>12</v>
      </c>
      <c r="T85" s="203">
        <v>100</v>
      </c>
      <c r="U85" s="202">
        <v>12</v>
      </c>
      <c r="V85" s="203">
        <v>100</v>
      </c>
      <c r="W85" s="202">
        <v>12</v>
      </c>
      <c r="X85" s="203">
        <v>100</v>
      </c>
      <c r="Y85" s="202">
        <v>12</v>
      </c>
      <c r="Z85" s="203">
        <v>100</v>
      </c>
      <c r="AA85" s="202">
        <v>12</v>
      </c>
      <c r="AB85" s="203">
        <v>100</v>
      </c>
      <c r="AC85" s="202">
        <v>12</v>
      </c>
      <c r="AD85" s="203">
        <v>100</v>
      </c>
      <c r="AE85" s="202">
        <v>12</v>
      </c>
      <c r="AF85" s="203">
        <v>100</v>
      </c>
      <c r="AG85" s="202">
        <v>12</v>
      </c>
      <c r="AH85" s="203">
        <v>100</v>
      </c>
      <c r="AI85" s="202">
        <v>12</v>
      </c>
      <c r="AJ85" s="203">
        <v>100</v>
      </c>
      <c r="AK85" s="202">
        <v>12</v>
      </c>
      <c r="AL85" s="204">
        <v>100</v>
      </c>
      <c r="AM85" s="202">
        <v>12</v>
      </c>
      <c r="AN85" s="204">
        <v>100</v>
      </c>
      <c r="AO85" s="202">
        <v>20</v>
      </c>
      <c r="AP85" s="206">
        <v>120</v>
      </c>
      <c r="AQ85" s="202">
        <v>20</v>
      </c>
      <c r="AR85" s="206">
        <v>120</v>
      </c>
      <c r="AS85" s="207"/>
      <c r="AT85" s="207"/>
    </row>
    <row r="86" spans="1:46" ht="13.5" x14ac:dyDescent="0.25">
      <c r="A86" s="200">
        <v>83</v>
      </c>
      <c r="B86" s="201" t="s">
        <v>89</v>
      </c>
      <c r="C86" s="202">
        <v>15</v>
      </c>
      <c r="D86" s="203">
        <v>90</v>
      </c>
      <c r="E86" s="202">
        <v>15</v>
      </c>
      <c r="F86" s="203">
        <v>90</v>
      </c>
      <c r="G86" s="202">
        <v>15</v>
      </c>
      <c r="H86" s="203">
        <v>90</v>
      </c>
      <c r="I86" s="202">
        <v>15</v>
      </c>
      <c r="J86" s="203">
        <v>90</v>
      </c>
      <c r="K86" s="202">
        <v>15</v>
      </c>
      <c r="L86" s="203">
        <v>90</v>
      </c>
      <c r="M86" s="202">
        <v>15</v>
      </c>
      <c r="N86" s="203">
        <v>90</v>
      </c>
      <c r="O86" s="202">
        <v>15</v>
      </c>
      <c r="P86" s="203">
        <v>90</v>
      </c>
      <c r="Q86" s="202">
        <v>15</v>
      </c>
      <c r="R86" s="203">
        <v>130</v>
      </c>
      <c r="S86" s="202">
        <v>15</v>
      </c>
      <c r="T86" s="203">
        <v>130</v>
      </c>
      <c r="U86" s="202">
        <v>15</v>
      </c>
      <c r="V86" s="203">
        <v>130</v>
      </c>
      <c r="W86" s="202">
        <v>15</v>
      </c>
      <c r="X86" s="203">
        <v>130</v>
      </c>
      <c r="Y86" s="202">
        <v>15</v>
      </c>
      <c r="Z86" s="203">
        <v>130</v>
      </c>
      <c r="AA86" s="202">
        <v>15</v>
      </c>
      <c r="AB86" s="203">
        <v>130</v>
      </c>
      <c r="AC86" s="202">
        <v>15</v>
      </c>
      <c r="AD86" s="203">
        <v>130</v>
      </c>
      <c r="AE86" s="202">
        <v>15</v>
      </c>
      <c r="AF86" s="203">
        <v>130</v>
      </c>
      <c r="AG86" s="202">
        <v>15</v>
      </c>
      <c r="AH86" s="203">
        <v>130</v>
      </c>
      <c r="AI86" s="202">
        <v>15</v>
      </c>
      <c r="AJ86" s="203">
        <v>130</v>
      </c>
      <c r="AK86" s="202">
        <v>15</v>
      </c>
      <c r="AL86" s="204">
        <v>130</v>
      </c>
      <c r="AM86" s="202">
        <v>15</v>
      </c>
      <c r="AN86" s="204">
        <v>130</v>
      </c>
      <c r="AO86" s="202">
        <v>15</v>
      </c>
      <c r="AP86" s="206">
        <v>130</v>
      </c>
      <c r="AQ86" s="202">
        <v>15</v>
      </c>
      <c r="AR86" s="206">
        <v>130</v>
      </c>
      <c r="AS86" s="207"/>
      <c r="AT86" s="207"/>
    </row>
    <row r="87" spans="1:46" ht="13.5" x14ac:dyDescent="0.25">
      <c r="A87" s="200">
        <v>84</v>
      </c>
      <c r="B87" s="201" t="s">
        <v>90</v>
      </c>
      <c r="C87" s="202">
        <v>20</v>
      </c>
      <c r="D87" s="203">
        <v>141</v>
      </c>
      <c r="E87" s="202">
        <v>20</v>
      </c>
      <c r="F87" s="203">
        <v>141</v>
      </c>
      <c r="G87" s="202">
        <v>20</v>
      </c>
      <c r="H87" s="203">
        <v>141</v>
      </c>
      <c r="I87" s="202">
        <v>20</v>
      </c>
      <c r="J87" s="203">
        <v>141</v>
      </c>
      <c r="K87" s="202">
        <v>20</v>
      </c>
      <c r="L87" s="203">
        <v>141</v>
      </c>
      <c r="M87" s="202">
        <v>20</v>
      </c>
      <c r="N87" s="203">
        <v>141</v>
      </c>
      <c r="O87" s="202">
        <v>20</v>
      </c>
      <c r="P87" s="203">
        <v>141</v>
      </c>
      <c r="Q87" s="202">
        <v>20</v>
      </c>
      <c r="R87" s="203">
        <v>141</v>
      </c>
      <c r="S87" s="202">
        <v>20</v>
      </c>
      <c r="T87" s="203">
        <v>141</v>
      </c>
      <c r="U87" s="202">
        <v>20</v>
      </c>
      <c r="V87" s="203">
        <v>141</v>
      </c>
      <c r="W87" s="202">
        <v>20</v>
      </c>
      <c r="X87" s="203">
        <v>141</v>
      </c>
      <c r="Y87" s="202">
        <v>20</v>
      </c>
      <c r="Z87" s="203">
        <v>141</v>
      </c>
      <c r="AA87" s="202">
        <v>24</v>
      </c>
      <c r="AB87" s="203">
        <v>150</v>
      </c>
      <c r="AC87" s="202">
        <v>24</v>
      </c>
      <c r="AD87" s="203">
        <v>150</v>
      </c>
      <c r="AE87" s="202">
        <v>24</v>
      </c>
      <c r="AF87" s="203">
        <v>150</v>
      </c>
      <c r="AG87" s="202">
        <v>24</v>
      </c>
      <c r="AH87" s="203">
        <v>150</v>
      </c>
      <c r="AI87" s="202">
        <v>24</v>
      </c>
      <c r="AJ87" s="203">
        <v>150</v>
      </c>
      <c r="AK87" s="202">
        <v>24</v>
      </c>
      <c r="AL87" s="204">
        <v>150</v>
      </c>
      <c r="AM87" s="202">
        <v>24</v>
      </c>
      <c r="AN87" s="204">
        <v>175</v>
      </c>
      <c r="AO87" s="202">
        <v>24</v>
      </c>
      <c r="AP87" s="206">
        <v>175</v>
      </c>
      <c r="AQ87" s="202">
        <v>24</v>
      </c>
      <c r="AR87" s="206">
        <v>175</v>
      </c>
      <c r="AS87" s="207"/>
      <c r="AT87" s="207"/>
    </row>
    <row r="88" spans="1:46" ht="13.5" x14ac:dyDescent="0.25">
      <c r="A88" s="200">
        <v>85</v>
      </c>
      <c r="B88" s="201" t="s">
        <v>91</v>
      </c>
      <c r="C88" s="202">
        <v>24</v>
      </c>
      <c r="D88" s="203">
        <v>120</v>
      </c>
      <c r="E88" s="202">
        <v>24</v>
      </c>
      <c r="F88" s="203">
        <v>120</v>
      </c>
      <c r="G88" s="202">
        <v>24</v>
      </c>
      <c r="H88" s="203">
        <v>120</v>
      </c>
      <c r="I88" s="202">
        <v>24</v>
      </c>
      <c r="J88" s="203">
        <v>120</v>
      </c>
      <c r="K88" s="202">
        <v>24</v>
      </c>
      <c r="L88" s="203">
        <v>120</v>
      </c>
      <c r="M88" s="202">
        <v>24</v>
      </c>
      <c r="N88" s="203">
        <v>120</v>
      </c>
      <c r="O88" s="202">
        <v>24</v>
      </c>
      <c r="P88" s="203">
        <v>120</v>
      </c>
      <c r="Q88" s="202">
        <v>24</v>
      </c>
      <c r="R88" s="203">
        <v>120</v>
      </c>
      <c r="S88" s="202">
        <v>24</v>
      </c>
      <c r="T88" s="203">
        <v>120</v>
      </c>
      <c r="U88" s="202">
        <v>24</v>
      </c>
      <c r="V88" s="203">
        <v>120</v>
      </c>
      <c r="W88" s="202">
        <v>24</v>
      </c>
      <c r="X88" s="203">
        <v>120</v>
      </c>
      <c r="Y88" s="202">
        <v>24</v>
      </c>
      <c r="Z88" s="203">
        <v>120</v>
      </c>
      <c r="AA88" s="202">
        <v>24</v>
      </c>
      <c r="AB88" s="203">
        <v>120</v>
      </c>
      <c r="AC88" s="202">
        <v>24</v>
      </c>
      <c r="AD88" s="203">
        <v>120</v>
      </c>
      <c r="AE88" s="202">
        <v>24</v>
      </c>
      <c r="AF88" s="203">
        <v>120</v>
      </c>
      <c r="AG88" s="202">
        <v>24</v>
      </c>
      <c r="AH88" s="203">
        <v>120</v>
      </c>
      <c r="AI88" s="202">
        <v>24</v>
      </c>
      <c r="AJ88" s="203">
        <v>120</v>
      </c>
      <c r="AK88" s="202">
        <v>24</v>
      </c>
      <c r="AL88" s="204">
        <v>120</v>
      </c>
      <c r="AM88" s="202">
        <v>24</v>
      </c>
      <c r="AN88" s="204">
        <v>120</v>
      </c>
      <c r="AO88" s="202">
        <v>24</v>
      </c>
      <c r="AP88" s="206">
        <v>120</v>
      </c>
      <c r="AQ88" s="202">
        <v>24</v>
      </c>
      <c r="AR88" s="206">
        <v>120</v>
      </c>
      <c r="AS88" s="207"/>
      <c r="AT88" s="207"/>
    </row>
    <row r="89" spans="1:46" ht="13.5" x14ac:dyDescent="0.25">
      <c r="A89" s="200">
        <v>86</v>
      </c>
      <c r="B89" s="201" t="s">
        <v>92</v>
      </c>
      <c r="C89" s="202">
        <v>24</v>
      </c>
      <c r="D89" s="203">
        <v>60</v>
      </c>
      <c r="E89" s="202">
        <v>24</v>
      </c>
      <c r="F89" s="203">
        <v>60</v>
      </c>
      <c r="G89" s="202">
        <v>24</v>
      </c>
      <c r="H89" s="203">
        <v>60</v>
      </c>
      <c r="I89" s="202">
        <v>24</v>
      </c>
      <c r="J89" s="203">
        <v>60</v>
      </c>
      <c r="K89" s="202">
        <v>24</v>
      </c>
      <c r="L89" s="203">
        <v>60</v>
      </c>
      <c r="M89" s="202">
        <v>24</v>
      </c>
      <c r="N89" s="203">
        <v>60</v>
      </c>
      <c r="O89" s="202">
        <v>24</v>
      </c>
      <c r="P89" s="203">
        <v>105</v>
      </c>
      <c r="Q89" s="202">
        <v>24</v>
      </c>
      <c r="R89" s="203">
        <v>105</v>
      </c>
      <c r="S89" s="202">
        <v>24</v>
      </c>
      <c r="T89" s="203">
        <v>105</v>
      </c>
      <c r="U89" s="202">
        <v>24</v>
      </c>
      <c r="V89" s="203">
        <v>105</v>
      </c>
      <c r="W89" s="202">
        <v>24</v>
      </c>
      <c r="X89" s="203">
        <v>105</v>
      </c>
      <c r="Y89" s="202">
        <v>24</v>
      </c>
      <c r="Z89" s="203">
        <v>105</v>
      </c>
      <c r="AA89" s="202">
        <v>24</v>
      </c>
      <c r="AB89" s="203">
        <v>105</v>
      </c>
      <c r="AC89" s="202">
        <v>24</v>
      </c>
      <c r="AD89" s="203">
        <v>105</v>
      </c>
      <c r="AE89" s="202">
        <v>24</v>
      </c>
      <c r="AF89" s="203">
        <v>105</v>
      </c>
      <c r="AG89" s="202">
        <v>24</v>
      </c>
      <c r="AH89" s="203">
        <v>105</v>
      </c>
      <c r="AI89" s="202">
        <v>24</v>
      </c>
      <c r="AJ89" s="203">
        <v>105</v>
      </c>
      <c r="AK89" s="202">
        <v>24</v>
      </c>
      <c r="AL89" s="204">
        <v>105</v>
      </c>
      <c r="AM89" s="202">
        <v>24</v>
      </c>
      <c r="AN89" s="204">
        <v>105</v>
      </c>
      <c r="AO89" s="202">
        <v>24</v>
      </c>
      <c r="AP89" s="206">
        <v>105</v>
      </c>
      <c r="AQ89" s="202">
        <v>24</v>
      </c>
      <c r="AR89" s="206">
        <v>105</v>
      </c>
      <c r="AS89" s="207"/>
      <c r="AT89" s="207"/>
    </row>
    <row r="90" spans="1:46" ht="13.5" x14ac:dyDescent="0.25">
      <c r="A90" s="200">
        <v>87</v>
      </c>
      <c r="B90" s="201" t="s">
        <v>93</v>
      </c>
      <c r="C90" s="202">
        <v>20</v>
      </c>
      <c r="D90" s="203">
        <v>141</v>
      </c>
      <c r="E90" s="202">
        <v>20</v>
      </c>
      <c r="F90" s="203">
        <v>141</v>
      </c>
      <c r="G90" s="202">
        <v>20</v>
      </c>
      <c r="H90" s="203">
        <v>141</v>
      </c>
      <c r="I90" s="202">
        <v>20</v>
      </c>
      <c r="J90" s="203">
        <v>141</v>
      </c>
      <c r="K90" s="202">
        <v>20</v>
      </c>
      <c r="L90" s="203">
        <v>145</v>
      </c>
      <c r="M90" s="202">
        <v>20</v>
      </c>
      <c r="N90" s="203">
        <v>141</v>
      </c>
      <c r="O90" s="202">
        <v>20</v>
      </c>
      <c r="P90" s="203">
        <v>141</v>
      </c>
      <c r="Q90" s="202">
        <v>20</v>
      </c>
      <c r="R90" s="203">
        <v>141</v>
      </c>
      <c r="S90" s="202">
        <v>20</v>
      </c>
      <c r="T90" s="203">
        <v>141</v>
      </c>
      <c r="U90" s="202">
        <v>20</v>
      </c>
      <c r="V90" s="203">
        <v>141</v>
      </c>
      <c r="W90" s="202">
        <v>20</v>
      </c>
      <c r="X90" s="203">
        <v>141</v>
      </c>
      <c r="Y90" s="202">
        <v>20</v>
      </c>
      <c r="Z90" s="203">
        <v>141</v>
      </c>
      <c r="AA90" s="202">
        <v>20</v>
      </c>
      <c r="AB90" s="203">
        <v>141</v>
      </c>
      <c r="AC90" s="202">
        <v>20</v>
      </c>
      <c r="AD90" s="203">
        <v>141</v>
      </c>
      <c r="AE90" s="202">
        <v>20</v>
      </c>
      <c r="AF90" s="203">
        <v>141</v>
      </c>
      <c r="AG90" s="202">
        <v>20</v>
      </c>
      <c r="AH90" s="203">
        <v>141</v>
      </c>
      <c r="AI90" s="202">
        <v>20</v>
      </c>
      <c r="AJ90" s="203">
        <v>141</v>
      </c>
      <c r="AK90" s="202">
        <v>20</v>
      </c>
      <c r="AL90" s="204">
        <v>141</v>
      </c>
      <c r="AM90" s="202">
        <v>20</v>
      </c>
      <c r="AN90" s="204">
        <v>141</v>
      </c>
      <c r="AO90" s="202">
        <v>20</v>
      </c>
      <c r="AP90" s="206">
        <v>141</v>
      </c>
      <c r="AQ90" s="202">
        <v>20</v>
      </c>
      <c r="AR90" s="206">
        <v>141</v>
      </c>
      <c r="AS90" s="207"/>
      <c r="AT90" s="207"/>
    </row>
    <row r="91" spans="1:46" ht="13.5" x14ac:dyDescent="0.25">
      <c r="A91" s="200">
        <v>88</v>
      </c>
      <c r="B91" s="201" t="s">
        <v>215</v>
      </c>
      <c r="C91" s="202">
        <v>15</v>
      </c>
      <c r="D91" s="203">
        <v>60</v>
      </c>
      <c r="E91" s="202">
        <v>15</v>
      </c>
      <c r="F91" s="203">
        <v>60</v>
      </c>
      <c r="G91" s="202">
        <v>15</v>
      </c>
      <c r="H91" s="203">
        <v>60</v>
      </c>
      <c r="I91" s="202">
        <v>15</v>
      </c>
      <c r="J91" s="203">
        <v>60</v>
      </c>
      <c r="K91" s="202">
        <v>15</v>
      </c>
      <c r="L91" s="203">
        <v>60</v>
      </c>
      <c r="M91" s="202">
        <v>15</v>
      </c>
      <c r="N91" s="203">
        <v>60</v>
      </c>
      <c r="O91" s="202">
        <v>15</v>
      </c>
      <c r="P91" s="203">
        <v>60</v>
      </c>
      <c r="Q91" s="202">
        <v>15</v>
      </c>
      <c r="R91" s="203">
        <v>105</v>
      </c>
      <c r="S91" s="202">
        <v>15</v>
      </c>
      <c r="T91" s="203">
        <v>105</v>
      </c>
      <c r="U91" s="202">
        <v>15</v>
      </c>
      <c r="V91" s="203">
        <v>105</v>
      </c>
      <c r="W91" s="202">
        <v>15</v>
      </c>
      <c r="X91" s="203">
        <v>105</v>
      </c>
      <c r="Y91" s="202">
        <v>15</v>
      </c>
      <c r="Z91" s="203">
        <v>105</v>
      </c>
      <c r="AA91" s="202">
        <v>15</v>
      </c>
      <c r="AB91" s="203">
        <v>105</v>
      </c>
      <c r="AC91" s="202">
        <v>15</v>
      </c>
      <c r="AD91" s="203">
        <v>105</v>
      </c>
      <c r="AE91" s="202">
        <v>15</v>
      </c>
      <c r="AF91" s="203">
        <v>105</v>
      </c>
      <c r="AG91" s="202">
        <v>15</v>
      </c>
      <c r="AH91" s="203">
        <v>105</v>
      </c>
      <c r="AI91" s="202">
        <v>15</v>
      </c>
      <c r="AJ91" s="203">
        <v>105</v>
      </c>
      <c r="AK91" s="202">
        <v>15</v>
      </c>
      <c r="AL91" s="204">
        <v>105</v>
      </c>
      <c r="AM91" s="202">
        <v>15</v>
      </c>
      <c r="AN91" s="204">
        <v>105</v>
      </c>
      <c r="AO91" s="202">
        <v>15</v>
      </c>
      <c r="AP91" s="206">
        <v>105</v>
      </c>
      <c r="AQ91" s="202">
        <v>15</v>
      </c>
      <c r="AR91" s="206">
        <v>150</v>
      </c>
      <c r="AS91" s="207"/>
      <c r="AT91" s="207"/>
    </row>
    <row r="92" spans="1:46" ht="13.15" hidden="1" customHeight="1" outlineLevel="1" x14ac:dyDescent="0.25">
      <c r="A92" s="200">
        <v>89</v>
      </c>
      <c r="B92" s="201" t="s">
        <v>95</v>
      </c>
      <c r="C92" s="202">
        <v>15</v>
      </c>
      <c r="D92" s="203">
        <v>60</v>
      </c>
      <c r="E92" s="202">
        <v>15</v>
      </c>
      <c r="F92" s="203">
        <v>60</v>
      </c>
      <c r="G92" s="202">
        <v>15</v>
      </c>
      <c r="H92" s="203">
        <v>60</v>
      </c>
      <c r="I92" s="202">
        <v>15</v>
      </c>
      <c r="J92" s="203">
        <v>60</v>
      </c>
      <c r="K92" s="202">
        <v>15</v>
      </c>
      <c r="L92" s="203">
        <v>60</v>
      </c>
      <c r="M92" s="202">
        <v>15</v>
      </c>
      <c r="N92" s="203">
        <v>60</v>
      </c>
      <c r="O92" s="202">
        <v>15</v>
      </c>
      <c r="P92" s="203">
        <v>60</v>
      </c>
      <c r="Q92" s="202">
        <v>15</v>
      </c>
      <c r="R92" s="203">
        <v>100</v>
      </c>
      <c r="S92" s="202"/>
      <c r="T92" s="203"/>
      <c r="U92" s="202"/>
      <c r="V92" s="203"/>
      <c r="W92" s="202"/>
      <c r="X92" s="203"/>
      <c r="Y92" s="202"/>
      <c r="Z92" s="203"/>
      <c r="AA92" s="202"/>
      <c r="AB92" s="203"/>
      <c r="AC92" s="202"/>
      <c r="AD92" s="203"/>
      <c r="AE92" s="202"/>
      <c r="AF92" s="203"/>
      <c r="AG92" s="202"/>
      <c r="AH92" s="203"/>
      <c r="AI92" s="202"/>
      <c r="AJ92" s="203"/>
      <c r="AK92" s="202"/>
      <c r="AL92" s="204"/>
      <c r="AM92" s="202"/>
      <c r="AN92" s="204"/>
      <c r="AO92" s="202"/>
      <c r="AP92" s="206"/>
      <c r="AQ92" s="202"/>
      <c r="AR92" s="206"/>
      <c r="AS92" s="207"/>
      <c r="AT92" s="207"/>
    </row>
    <row r="93" spans="1:46" ht="13.5" collapsed="1" x14ac:dyDescent="0.25">
      <c r="A93" s="200">
        <v>90</v>
      </c>
      <c r="B93" s="201" t="s">
        <v>96</v>
      </c>
      <c r="C93" s="202">
        <v>20</v>
      </c>
      <c r="D93" s="203">
        <v>90</v>
      </c>
      <c r="E93" s="202">
        <v>20</v>
      </c>
      <c r="F93" s="203">
        <v>100</v>
      </c>
      <c r="G93" s="202">
        <v>20</v>
      </c>
      <c r="H93" s="203">
        <v>100</v>
      </c>
      <c r="I93" s="202">
        <v>20</v>
      </c>
      <c r="J93" s="203">
        <v>90</v>
      </c>
      <c r="K93" s="202">
        <v>20</v>
      </c>
      <c r="L93" s="203">
        <v>90</v>
      </c>
      <c r="M93" s="202">
        <v>20</v>
      </c>
      <c r="N93" s="203">
        <v>90</v>
      </c>
      <c r="O93" s="202">
        <v>20</v>
      </c>
      <c r="P93" s="203">
        <v>90</v>
      </c>
      <c r="Q93" s="202">
        <v>20</v>
      </c>
      <c r="R93" s="203">
        <v>130</v>
      </c>
      <c r="S93" s="202">
        <v>20</v>
      </c>
      <c r="T93" s="203">
        <v>130</v>
      </c>
      <c r="U93" s="202">
        <v>20</v>
      </c>
      <c r="V93" s="203">
        <v>130</v>
      </c>
      <c r="W93" s="202">
        <v>20</v>
      </c>
      <c r="X93" s="203">
        <v>130</v>
      </c>
      <c r="Y93" s="202">
        <v>20</v>
      </c>
      <c r="Z93" s="203">
        <v>130</v>
      </c>
      <c r="AA93" s="202">
        <v>20</v>
      </c>
      <c r="AB93" s="203">
        <v>130</v>
      </c>
      <c r="AC93" s="202">
        <v>20</v>
      </c>
      <c r="AD93" s="203">
        <v>130</v>
      </c>
      <c r="AE93" s="202">
        <v>20</v>
      </c>
      <c r="AF93" s="203">
        <v>130</v>
      </c>
      <c r="AG93" s="202">
        <v>20</v>
      </c>
      <c r="AH93" s="203">
        <v>130</v>
      </c>
      <c r="AI93" s="202">
        <v>20</v>
      </c>
      <c r="AJ93" s="203">
        <v>130</v>
      </c>
      <c r="AK93" s="202">
        <v>20</v>
      </c>
      <c r="AL93" s="204">
        <v>130</v>
      </c>
      <c r="AM93" s="202">
        <v>20</v>
      </c>
      <c r="AN93" s="204">
        <v>130</v>
      </c>
      <c r="AO93" s="202">
        <v>20</v>
      </c>
      <c r="AP93" s="206">
        <v>130</v>
      </c>
      <c r="AQ93" s="202">
        <v>20</v>
      </c>
      <c r="AR93" s="206">
        <v>135</v>
      </c>
      <c r="AS93" s="207"/>
      <c r="AT93" s="207"/>
    </row>
    <row r="94" spans="1:46" ht="13.5" x14ac:dyDescent="0.25">
      <c r="A94" s="249"/>
      <c r="B94" s="250" t="s">
        <v>97</v>
      </c>
      <c r="C94" s="251"/>
      <c r="D94" s="252"/>
      <c r="E94" s="251"/>
      <c r="F94" s="252"/>
      <c r="G94" s="251"/>
      <c r="H94" s="252"/>
      <c r="I94" s="251"/>
      <c r="J94" s="252"/>
      <c r="K94" s="251"/>
      <c r="L94" s="252"/>
      <c r="M94" s="253"/>
      <c r="N94" s="254"/>
      <c r="O94" s="253"/>
      <c r="P94" s="254"/>
      <c r="Q94" s="253"/>
      <c r="R94" s="254"/>
      <c r="S94" s="253"/>
      <c r="T94" s="254"/>
      <c r="U94" s="253"/>
      <c r="V94" s="254"/>
      <c r="W94" s="253"/>
      <c r="X94" s="254"/>
      <c r="Y94" s="253"/>
      <c r="Z94" s="254"/>
      <c r="AA94" s="253"/>
      <c r="AB94" s="254"/>
      <c r="AC94" s="253"/>
      <c r="AD94" s="254"/>
      <c r="AE94" s="253"/>
      <c r="AF94" s="254"/>
      <c r="AG94" s="253"/>
      <c r="AH94" s="254"/>
      <c r="AI94" s="253"/>
      <c r="AJ94" s="254"/>
      <c r="AK94" s="253"/>
      <c r="AL94" s="255"/>
      <c r="AM94" s="253"/>
      <c r="AN94" s="255"/>
      <c r="AO94" s="253"/>
      <c r="AP94" s="256"/>
      <c r="AQ94" s="253"/>
      <c r="AR94" s="256"/>
      <c r="AS94" s="207"/>
      <c r="AT94" s="207"/>
    </row>
    <row r="95" spans="1:46" ht="13.7" hidden="1" customHeight="1" outlineLevel="1" x14ac:dyDescent="0.25">
      <c r="A95" s="200">
        <v>91</v>
      </c>
      <c r="B95" s="201" t="s">
        <v>98</v>
      </c>
      <c r="C95" s="202">
        <v>24</v>
      </c>
      <c r="D95" s="203">
        <v>159</v>
      </c>
      <c r="E95" s="202">
        <v>24</v>
      </c>
      <c r="F95" s="203">
        <v>200</v>
      </c>
      <c r="G95" s="202">
        <v>24</v>
      </c>
      <c r="H95" s="203">
        <v>200</v>
      </c>
      <c r="I95" s="202">
        <v>24</v>
      </c>
      <c r="J95" s="203">
        <v>200</v>
      </c>
      <c r="K95" s="112"/>
      <c r="L95" s="116"/>
      <c r="M95" s="112"/>
      <c r="N95" s="116"/>
      <c r="O95" s="112"/>
      <c r="P95" s="116"/>
      <c r="Q95" s="112"/>
      <c r="R95" s="116"/>
      <c r="S95" s="112"/>
      <c r="T95" s="116"/>
      <c r="U95" s="112"/>
      <c r="V95" s="116"/>
      <c r="W95" s="112"/>
      <c r="X95" s="116"/>
      <c r="Y95" s="112"/>
      <c r="Z95" s="116"/>
      <c r="AA95" s="112"/>
      <c r="AB95" s="116"/>
      <c r="AC95" s="112"/>
      <c r="AD95" s="116"/>
      <c r="AE95" s="112"/>
      <c r="AF95" s="116"/>
      <c r="AG95" s="112"/>
      <c r="AH95" s="116"/>
      <c r="AI95" s="112"/>
      <c r="AJ95" s="116"/>
      <c r="AK95" s="112"/>
      <c r="AL95" s="117"/>
      <c r="AM95" s="112"/>
      <c r="AN95" s="117"/>
      <c r="AO95" s="112"/>
      <c r="AP95" s="115"/>
      <c r="AQ95" s="112"/>
      <c r="AR95" s="115"/>
      <c r="AS95" s="207"/>
      <c r="AT95" s="207"/>
    </row>
    <row r="96" spans="1:46" ht="13.5" collapsed="1" x14ac:dyDescent="0.25">
      <c r="A96" s="200">
        <v>92</v>
      </c>
      <c r="B96" s="201" t="s">
        <v>99</v>
      </c>
      <c r="C96" s="202">
        <v>15</v>
      </c>
      <c r="D96" s="203">
        <v>60</v>
      </c>
      <c r="E96" s="202">
        <v>15</v>
      </c>
      <c r="F96" s="203">
        <v>60</v>
      </c>
      <c r="G96" s="202">
        <v>15</v>
      </c>
      <c r="H96" s="203">
        <v>100</v>
      </c>
      <c r="I96" s="202">
        <v>15</v>
      </c>
      <c r="J96" s="203">
        <v>100</v>
      </c>
      <c r="K96" s="202">
        <v>15</v>
      </c>
      <c r="L96" s="203">
        <v>100</v>
      </c>
      <c r="M96" s="202">
        <v>15</v>
      </c>
      <c r="N96" s="203">
        <v>100</v>
      </c>
      <c r="O96" s="202">
        <v>15</v>
      </c>
      <c r="P96" s="203">
        <v>100</v>
      </c>
      <c r="Q96" s="202">
        <v>15</v>
      </c>
      <c r="R96" s="203">
        <v>145</v>
      </c>
      <c r="S96" s="202">
        <v>15</v>
      </c>
      <c r="T96" s="203">
        <v>145</v>
      </c>
      <c r="U96" s="202">
        <v>15</v>
      </c>
      <c r="V96" s="203">
        <v>145</v>
      </c>
      <c r="W96" s="202">
        <v>15</v>
      </c>
      <c r="X96" s="203">
        <v>145</v>
      </c>
      <c r="Y96" s="202">
        <v>15</v>
      </c>
      <c r="Z96" s="203">
        <v>145</v>
      </c>
      <c r="AA96" s="202">
        <v>15</v>
      </c>
      <c r="AB96" s="203">
        <v>145</v>
      </c>
      <c r="AC96" s="202">
        <v>15</v>
      </c>
      <c r="AD96" s="203">
        <v>145</v>
      </c>
      <c r="AE96" s="202">
        <v>15</v>
      </c>
      <c r="AF96" s="203">
        <v>170</v>
      </c>
      <c r="AG96" s="202">
        <v>15</v>
      </c>
      <c r="AH96" s="203">
        <v>170</v>
      </c>
      <c r="AI96" s="202">
        <v>15</v>
      </c>
      <c r="AJ96" s="203">
        <v>170</v>
      </c>
      <c r="AK96" s="202">
        <v>15</v>
      </c>
      <c r="AL96" s="204">
        <v>170</v>
      </c>
      <c r="AM96" s="202">
        <v>15</v>
      </c>
      <c r="AN96" s="204">
        <v>170</v>
      </c>
      <c r="AO96" s="202">
        <v>15</v>
      </c>
      <c r="AP96" s="206">
        <v>170</v>
      </c>
      <c r="AQ96" s="202">
        <v>15</v>
      </c>
      <c r="AR96" s="206">
        <v>170</v>
      </c>
      <c r="AS96" s="207"/>
      <c r="AT96" s="207"/>
    </row>
    <row r="97" spans="1:47" ht="13.7" hidden="1" customHeight="1" outlineLevel="1" x14ac:dyDescent="0.25">
      <c r="A97" s="200">
        <v>93</v>
      </c>
      <c r="B97" s="201" t="s">
        <v>100</v>
      </c>
      <c r="C97" s="202">
        <v>20</v>
      </c>
      <c r="D97" s="203">
        <v>60</v>
      </c>
      <c r="E97" s="202">
        <v>20</v>
      </c>
      <c r="F97" s="203">
        <v>60</v>
      </c>
      <c r="G97" s="202">
        <v>20</v>
      </c>
      <c r="H97" s="203">
        <v>60</v>
      </c>
      <c r="I97" s="202">
        <v>20</v>
      </c>
      <c r="J97" s="203">
        <v>60</v>
      </c>
      <c r="K97" s="112"/>
      <c r="L97" s="116"/>
      <c r="M97" s="112"/>
      <c r="N97" s="116"/>
      <c r="O97" s="112"/>
      <c r="P97" s="116"/>
      <c r="Q97" s="112"/>
      <c r="R97" s="116"/>
      <c r="S97" s="112"/>
      <c r="T97" s="116"/>
      <c r="U97" s="112"/>
      <c r="V97" s="116"/>
      <c r="W97" s="112"/>
      <c r="X97" s="116"/>
      <c r="Y97" s="112"/>
      <c r="Z97" s="116"/>
      <c r="AA97" s="112"/>
      <c r="AB97" s="116"/>
      <c r="AC97" s="112"/>
      <c r="AD97" s="116"/>
      <c r="AE97" s="112"/>
      <c r="AF97" s="116"/>
      <c r="AG97" s="112"/>
      <c r="AH97" s="116"/>
      <c r="AI97" s="112"/>
      <c r="AJ97" s="116"/>
      <c r="AK97" s="112"/>
      <c r="AL97" s="117"/>
      <c r="AM97" s="112"/>
      <c r="AN97" s="117"/>
      <c r="AO97" s="112"/>
      <c r="AP97" s="206"/>
      <c r="AQ97" s="112"/>
      <c r="AR97" s="206"/>
      <c r="AS97" s="207"/>
      <c r="AT97" s="207"/>
    </row>
    <row r="98" spans="1:47" ht="13.5" hidden="1" outlineLevel="1" x14ac:dyDescent="0.25">
      <c r="A98" s="200">
        <v>94</v>
      </c>
      <c r="B98" s="201" t="s">
        <v>101</v>
      </c>
      <c r="C98" s="202">
        <v>12</v>
      </c>
      <c r="D98" s="203">
        <v>120</v>
      </c>
      <c r="E98" s="202">
        <v>12</v>
      </c>
      <c r="F98" s="203">
        <v>120</v>
      </c>
      <c r="G98" s="202">
        <v>12</v>
      </c>
      <c r="H98" s="203">
        <v>120</v>
      </c>
      <c r="I98" s="202">
        <v>12</v>
      </c>
      <c r="J98" s="203">
        <v>120</v>
      </c>
      <c r="K98" s="202">
        <v>12</v>
      </c>
      <c r="L98" s="203">
        <v>120</v>
      </c>
      <c r="M98" s="202">
        <v>12</v>
      </c>
      <c r="N98" s="203">
        <v>120</v>
      </c>
      <c r="O98" s="202">
        <v>12</v>
      </c>
      <c r="P98" s="203">
        <v>120</v>
      </c>
      <c r="Q98" s="202">
        <v>12</v>
      </c>
      <c r="R98" s="203">
        <v>160</v>
      </c>
      <c r="S98" s="202">
        <v>12</v>
      </c>
      <c r="T98" s="203">
        <v>160</v>
      </c>
      <c r="U98" s="202">
        <v>12</v>
      </c>
      <c r="V98" s="203">
        <v>160</v>
      </c>
      <c r="W98" s="202">
        <v>12</v>
      </c>
      <c r="X98" s="203">
        <v>160</v>
      </c>
      <c r="Y98" s="202">
        <v>12</v>
      </c>
      <c r="Z98" s="203">
        <v>160</v>
      </c>
      <c r="AA98" s="223"/>
      <c r="AB98" s="224"/>
      <c r="AC98" s="223"/>
      <c r="AD98" s="224"/>
      <c r="AE98" s="223"/>
      <c r="AF98" s="224"/>
      <c r="AG98" s="223"/>
      <c r="AH98" s="224"/>
      <c r="AI98" s="223"/>
      <c r="AJ98" s="224"/>
      <c r="AK98" s="223"/>
      <c r="AL98" s="225"/>
      <c r="AM98" s="223"/>
      <c r="AN98" s="225"/>
      <c r="AO98" s="223"/>
      <c r="AP98" s="206"/>
      <c r="AQ98" s="223"/>
      <c r="AR98" s="206"/>
      <c r="AS98" s="207"/>
      <c r="AT98" s="207"/>
    </row>
    <row r="99" spans="1:47" ht="13.5" collapsed="1" x14ac:dyDescent="0.25">
      <c r="A99" s="200">
        <v>95</v>
      </c>
      <c r="B99" s="201" t="s">
        <v>102</v>
      </c>
      <c r="C99" s="202">
        <v>12</v>
      </c>
      <c r="D99" s="203">
        <v>100</v>
      </c>
      <c r="E99" s="202">
        <v>12</v>
      </c>
      <c r="F99" s="203">
        <v>100</v>
      </c>
      <c r="G99" s="202">
        <v>12</v>
      </c>
      <c r="H99" s="203">
        <v>100</v>
      </c>
      <c r="I99" s="202">
        <v>12</v>
      </c>
      <c r="J99" s="203">
        <v>100</v>
      </c>
      <c r="K99" s="202">
        <v>12</v>
      </c>
      <c r="L99" s="203">
        <v>100</v>
      </c>
      <c r="M99" s="202">
        <v>12</v>
      </c>
      <c r="N99" s="203">
        <v>100</v>
      </c>
      <c r="O99" s="202">
        <v>12</v>
      </c>
      <c r="P99" s="203">
        <v>100</v>
      </c>
      <c r="Q99" s="202">
        <v>12</v>
      </c>
      <c r="R99" s="203">
        <v>145</v>
      </c>
      <c r="S99" s="202">
        <v>12</v>
      </c>
      <c r="T99" s="203">
        <v>140</v>
      </c>
      <c r="U99" s="202">
        <v>12</v>
      </c>
      <c r="V99" s="203">
        <v>140</v>
      </c>
      <c r="W99" s="202">
        <v>12</v>
      </c>
      <c r="X99" s="203">
        <v>140</v>
      </c>
      <c r="Y99" s="202">
        <v>12</v>
      </c>
      <c r="Z99" s="203">
        <v>145</v>
      </c>
      <c r="AA99" s="202">
        <v>12</v>
      </c>
      <c r="AB99" s="203">
        <v>100</v>
      </c>
      <c r="AC99" s="202">
        <v>12</v>
      </c>
      <c r="AD99" s="203">
        <v>100</v>
      </c>
      <c r="AE99" s="202">
        <v>12</v>
      </c>
      <c r="AF99" s="203">
        <v>145</v>
      </c>
      <c r="AG99" s="202">
        <v>12</v>
      </c>
      <c r="AH99" s="203">
        <v>145</v>
      </c>
      <c r="AI99" s="202">
        <v>12</v>
      </c>
      <c r="AJ99" s="203">
        <v>145</v>
      </c>
      <c r="AK99" s="202">
        <v>12</v>
      </c>
      <c r="AL99" s="204">
        <v>145</v>
      </c>
      <c r="AM99" s="202">
        <v>12</v>
      </c>
      <c r="AN99" s="204">
        <v>145</v>
      </c>
      <c r="AO99" s="202">
        <v>12</v>
      </c>
      <c r="AP99" s="206">
        <v>145</v>
      </c>
      <c r="AQ99" s="202">
        <v>12</v>
      </c>
      <c r="AR99" s="206">
        <v>155</v>
      </c>
      <c r="AS99" s="207"/>
      <c r="AT99" s="207"/>
      <c r="AU99" s="84"/>
    </row>
    <row r="100" spans="1:47" ht="13.7" hidden="1" customHeight="1" outlineLevel="1" x14ac:dyDescent="0.25">
      <c r="A100" s="200">
        <v>97</v>
      </c>
      <c r="B100" s="201" t="s">
        <v>103</v>
      </c>
      <c r="C100" s="202">
        <v>12</v>
      </c>
      <c r="D100" s="203">
        <v>100</v>
      </c>
      <c r="E100" s="202">
        <v>12</v>
      </c>
      <c r="F100" s="203">
        <v>100</v>
      </c>
      <c r="G100" s="202">
        <v>12</v>
      </c>
      <c r="H100" s="203">
        <v>100</v>
      </c>
      <c r="I100" s="202">
        <v>12</v>
      </c>
      <c r="J100" s="203">
        <v>100</v>
      </c>
      <c r="K100" s="112"/>
      <c r="L100" s="116"/>
      <c r="M100" s="112"/>
      <c r="N100" s="116"/>
      <c r="O100" s="112"/>
      <c r="P100" s="116"/>
      <c r="Q100" s="112"/>
      <c r="R100" s="116"/>
      <c r="S100" s="112"/>
      <c r="T100" s="116"/>
      <c r="U100" s="112"/>
      <c r="V100" s="116"/>
      <c r="W100" s="112"/>
      <c r="X100" s="116"/>
      <c r="Y100" s="112"/>
      <c r="Z100" s="116"/>
      <c r="AA100" s="112"/>
      <c r="AB100" s="116"/>
      <c r="AC100" s="112"/>
      <c r="AD100" s="116"/>
      <c r="AE100" s="112"/>
      <c r="AF100" s="116"/>
      <c r="AG100" s="112"/>
      <c r="AH100" s="116"/>
      <c r="AI100" s="112"/>
      <c r="AJ100" s="116"/>
      <c r="AK100" s="112"/>
      <c r="AL100" s="117"/>
      <c r="AM100" s="112"/>
      <c r="AN100" s="117"/>
      <c r="AO100" s="112"/>
      <c r="AP100" s="206"/>
      <c r="AQ100" s="112"/>
      <c r="AR100" s="206"/>
      <c r="AS100" s="207"/>
      <c r="AT100" s="207"/>
    </row>
    <row r="101" spans="1:47" ht="13.5" collapsed="1" x14ac:dyDescent="0.25">
      <c r="A101" s="200">
        <v>98</v>
      </c>
      <c r="B101" s="201" t="s">
        <v>104</v>
      </c>
      <c r="C101" s="202">
        <v>24</v>
      </c>
      <c r="D101" s="203">
        <v>120</v>
      </c>
      <c r="E101" s="202">
        <v>24</v>
      </c>
      <c r="F101" s="203">
        <v>120</v>
      </c>
      <c r="G101" s="202">
        <v>24</v>
      </c>
      <c r="H101" s="203">
        <v>120</v>
      </c>
      <c r="I101" s="202">
        <v>24</v>
      </c>
      <c r="J101" s="203">
        <v>120</v>
      </c>
      <c r="K101" s="202">
        <v>24</v>
      </c>
      <c r="L101" s="203">
        <v>120</v>
      </c>
      <c r="M101" s="202">
        <v>24</v>
      </c>
      <c r="N101" s="203">
        <v>120</v>
      </c>
      <c r="O101" s="202">
        <v>24</v>
      </c>
      <c r="P101" s="203">
        <v>120</v>
      </c>
      <c r="Q101" s="202">
        <v>24</v>
      </c>
      <c r="R101" s="203">
        <v>160</v>
      </c>
      <c r="S101" s="202">
        <v>24</v>
      </c>
      <c r="T101" s="203">
        <v>160</v>
      </c>
      <c r="U101" s="202">
        <v>24</v>
      </c>
      <c r="V101" s="203">
        <v>160</v>
      </c>
      <c r="W101" s="202">
        <v>24</v>
      </c>
      <c r="X101" s="203">
        <v>160</v>
      </c>
      <c r="Y101" s="202">
        <v>24</v>
      </c>
      <c r="Z101" s="203">
        <v>160</v>
      </c>
      <c r="AA101" s="202">
        <v>24</v>
      </c>
      <c r="AB101" s="203">
        <v>160</v>
      </c>
      <c r="AC101" s="202">
        <v>24</v>
      </c>
      <c r="AD101" s="203">
        <v>160</v>
      </c>
      <c r="AE101" s="202">
        <v>24</v>
      </c>
      <c r="AF101" s="203">
        <v>160</v>
      </c>
      <c r="AG101" s="202">
        <v>24</v>
      </c>
      <c r="AH101" s="203">
        <v>160</v>
      </c>
      <c r="AI101" s="202">
        <v>24</v>
      </c>
      <c r="AJ101" s="203">
        <v>160</v>
      </c>
      <c r="AK101" s="202">
        <v>24</v>
      </c>
      <c r="AL101" s="204">
        <v>160</v>
      </c>
      <c r="AM101" s="202">
        <v>24</v>
      </c>
      <c r="AN101" s="204">
        <v>160</v>
      </c>
      <c r="AO101" s="202">
        <v>24</v>
      </c>
      <c r="AP101" s="206">
        <v>160</v>
      </c>
      <c r="AQ101" s="202">
        <v>24</v>
      </c>
      <c r="AR101" s="206">
        <v>160</v>
      </c>
      <c r="AS101" s="207"/>
      <c r="AT101" s="207"/>
    </row>
    <row r="102" spans="1:47" ht="13.5" x14ac:dyDescent="0.25">
      <c r="A102" s="200">
        <v>99</v>
      </c>
      <c r="B102" s="201" t="s">
        <v>105</v>
      </c>
      <c r="C102" s="202">
        <v>20</v>
      </c>
      <c r="D102" s="203">
        <v>60</v>
      </c>
      <c r="E102" s="202">
        <v>20</v>
      </c>
      <c r="F102" s="203">
        <v>60</v>
      </c>
      <c r="G102" s="202">
        <v>20</v>
      </c>
      <c r="H102" s="203">
        <v>60</v>
      </c>
      <c r="I102" s="202">
        <v>20</v>
      </c>
      <c r="J102" s="203">
        <v>60</v>
      </c>
      <c r="K102" s="202">
        <v>20</v>
      </c>
      <c r="L102" s="203">
        <v>60</v>
      </c>
      <c r="M102" s="202">
        <v>20</v>
      </c>
      <c r="N102" s="203">
        <v>60</v>
      </c>
      <c r="O102" s="202">
        <v>20</v>
      </c>
      <c r="P102" s="203">
        <v>60</v>
      </c>
      <c r="Q102" s="202">
        <v>20</v>
      </c>
      <c r="R102" s="203">
        <v>150</v>
      </c>
      <c r="S102" s="202">
        <v>20</v>
      </c>
      <c r="T102" s="203">
        <v>150</v>
      </c>
      <c r="U102" s="202">
        <v>20</v>
      </c>
      <c r="V102" s="203">
        <v>150</v>
      </c>
      <c r="W102" s="202">
        <v>20</v>
      </c>
      <c r="X102" s="203">
        <v>150</v>
      </c>
      <c r="Y102" s="202">
        <v>20</v>
      </c>
      <c r="Z102" s="203">
        <v>150</v>
      </c>
      <c r="AA102" s="202">
        <v>20</v>
      </c>
      <c r="AB102" s="203">
        <v>150</v>
      </c>
      <c r="AC102" s="202">
        <v>20</v>
      </c>
      <c r="AD102" s="203">
        <v>150</v>
      </c>
      <c r="AE102" s="202">
        <v>20</v>
      </c>
      <c r="AF102" s="203">
        <v>150</v>
      </c>
      <c r="AG102" s="202">
        <v>20</v>
      </c>
      <c r="AH102" s="203">
        <v>150</v>
      </c>
      <c r="AI102" s="202">
        <v>20</v>
      </c>
      <c r="AJ102" s="203">
        <v>150</v>
      </c>
      <c r="AK102" s="202">
        <v>20</v>
      </c>
      <c r="AL102" s="204">
        <v>150</v>
      </c>
      <c r="AM102" s="202">
        <v>20</v>
      </c>
      <c r="AN102" s="204">
        <v>150</v>
      </c>
      <c r="AO102" s="202">
        <v>20</v>
      </c>
      <c r="AP102" s="206">
        <v>150</v>
      </c>
      <c r="AQ102" s="202">
        <v>20</v>
      </c>
      <c r="AR102" s="206">
        <v>150</v>
      </c>
      <c r="AS102" s="207"/>
      <c r="AT102" s="207"/>
    </row>
    <row r="103" spans="1:47" ht="13.5" x14ac:dyDescent="0.25">
      <c r="A103" s="200">
        <v>100</v>
      </c>
      <c r="B103" s="201" t="s">
        <v>106</v>
      </c>
      <c r="C103" s="202">
        <v>24</v>
      </c>
      <c r="D103" s="203">
        <v>161</v>
      </c>
      <c r="E103" s="202">
        <v>24</v>
      </c>
      <c r="F103" s="203">
        <v>165</v>
      </c>
      <c r="G103" s="202">
        <v>24</v>
      </c>
      <c r="H103" s="203">
        <v>165</v>
      </c>
      <c r="I103" s="202">
        <v>24</v>
      </c>
      <c r="J103" s="203">
        <v>165</v>
      </c>
      <c r="K103" s="202">
        <v>24</v>
      </c>
      <c r="L103" s="203">
        <v>165</v>
      </c>
      <c r="M103" s="202">
        <v>24</v>
      </c>
      <c r="N103" s="203">
        <v>165</v>
      </c>
      <c r="O103" s="202">
        <v>24</v>
      </c>
      <c r="P103" s="203">
        <v>165</v>
      </c>
      <c r="Q103" s="202">
        <v>24</v>
      </c>
      <c r="R103" s="203">
        <v>160</v>
      </c>
      <c r="S103" s="202">
        <v>24</v>
      </c>
      <c r="T103" s="203">
        <v>160</v>
      </c>
      <c r="U103" s="202">
        <v>24</v>
      </c>
      <c r="V103" s="203">
        <v>160</v>
      </c>
      <c r="W103" s="202">
        <v>24</v>
      </c>
      <c r="X103" s="203">
        <v>160</v>
      </c>
      <c r="Y103" s="202">
        <v>24</v>
      </c>
      <c r="Z103" s="203">
        <v>160</v>
      </c>
      <c r="AA103" s="202">
        <v>24</v>
      </c>
      <c r="AB103" s="203">
        <v>160</v>
      </c>
      <c r="AC103" s="202">
        <v>24</v>
      </c>
      <c r="AD103" s="203">
        <v>160</v>
      </c>
      <c r="AE103" s="202">
        <v>24</v>
      </c>
      <c r="AF103" s="203">
        <v>160</v>
      </c>
      <c r="AG103" s="202">
        <v>24</v>
      </c>
      <c r="AH103" s="203">
        <v>160</v>
      </c>
      <c r="AI103" s="202">
        <v>24</v>
      </c>
      <c r="AJ103" s="203">
        <v>160</v>
      </c>
      <c r="AK103" s="202">
        <v>24</v>
      </c>
      <c r="AL103" s="204">
        <v>160</v>
      </c>
      <c r="AM103" s="202">
        <v>24</v>
      </c>
      <c r="AN103" s="204">
        <v>160</v>
      </c>
      <c r="AO103" s="202">
        <v>24</v>
      </c>
      <c r="AP103" s="206">
        <v>160</v>
      </c>
      <c r="AQ103" s="202">
        <v>24</v>
      </c>
      <c r="AR103" s="206">
        <v>160</v>
      </c>
      <c r="AS103" s="207"/>
      <c r="AT103" s="207"/>
    </row>
    <row r="104" spans="1:47" ht="13.5" hidden="1" outlineLevel="1" x14ac:dyDescent="0.25">
      <c r="A104" s="200">
        <v>101</v>
      </c>
      <c r="B104" s="201" t="s">
        <v>107</v>
      </c>
      <c r="C104" s="202">
        <v>20</v>
      </c>
      <c r="D104" s="203">
        <v>89</v>
      </c>
      <c r="E104" s="202">
        <v>20</v>
      </c>
      <c r="F104" s="203">
        <v>85</v>
      </c>
      <c r="G104" s="202">
        <v>20</v>
      </c>
      <c r="H104" s="203">
        <v>85</v>
      </c>
      <c r="I104" s="202">
        <v>20</v>
      </c>
      <c r="J104" s="203">
        <v>85</v>
      </c>
      <c r="K104" s="202">
        <v>20</v>
      </c>
      <c r="L104" s="203">
        <v>105</v>
      </c>
      <c r="M104" s="202">
        <v>20</v>
      </c>
      <c r="N104" s="203">
        <v>105</v>
      </c>
      <c r="O104" s="202">
        <v>20</v>
      </c>
      <c r="P104" s="203">
        <v>85</v>
      </c>
      <c r="Q104" s="202">
        <v>20</v>
      </c>
      <c r="R104" s="203">
        <v>150</v>
      </c>
      <c r="S104" s="202">
        <v>20</v>
      </c>
      <c r="T104" s="203">
        <v>150</v>
      </c>
      <c r="U104" s="202">
        <v>20</v>
      </c>
      <c r="V104" s="203">
        <v>150</v>
      </c>
      <c r="W104" s="202">
        <v>20</v>
      </c>
      <c r="X104" s="203">
        <v>150</v>
      </c>
      <c r="Y104" s="202">
        <v>20</v>
      </c>
      <c r="Z104" s="203">
        <v>150</v>
      </c>
      <c r="AA104" s="202">
        <v>20</v>
      </c>
      <c r="AB104" s="203">
        <v>150</v>
      </c>
      <c r="AC104" s="202">
        <v>20</v>
      </c>
      <c r="AD104" s="203">
        <v>150</v>
      </c>
      <c r="AE104" s="202">
        <v>20</v>
      </c>
      <c r="AF104" s="203">
        <v>150</v>
      </c>
      <c r="AG104" s="202">
        <v>20</v>
      </c>
      <c r="AH104" s="203">
        <v>150</v>
      </c>
      <c r="AI104" s="202"/>
      <c r="AJ104" s="203"/>
      <c r="AK104" s="202"/>
      <c r="AL104" s="204"/>
      <c r="AM104" s="202"/>
      <c r="AN104" s="204"/>
      <c r="AO104" s="202"/>
      <c r="AP104" s="206"/>
      <c r="AQ104" s="202"/>
      <c r="AR104" s="206"/>
      <c r="AS104" s="207"/>
      <c r="AT104" s="207"/>
    </row>
    <row r="105" spans="1:47" ht="13.5" hidden="1" outlineLevel="1" x14ac:dyDescent="0.25">
      <c r="A105" s="200">
        <v>102</v>
      </c>
      <c r="B105" s="201" t="s">
        <v>108</v>
      </c>
      <c r="C105" s="202">
        <v>15</v>
      </c>
      <c r="D105" s="203">
        <v>120</v>
      </c>
      <c r="E105" s="202">
        <v>15</v>
      </c>
      <c r="F105" s="203">
        <v>120</v>
      </c>
      <c r="G105" s="202">
        <v>15</v>
      </c>
      <c r="H105" s="203">
        <v>165</v>
      </c>
      <c r="I105" s="202">
        <v>15</v>
      </c>
      <c r="J105" s="203">
        <v>165</v>
      </c>
      <c r="K105" s="202">
        <v>15</v>
      </c>
      <c r="L105" s="203">
        <v>165</v>
      </c>
      <c r="M105" s="202">
        <v>15</v>
      </c>
      <c r="N105" s="203">
        <v>165</v>
      </c>
      <c r="O105" s="202">
        <v>15</v>
      </c>
      <c r="P105" s="203">
        <v>120</v>
      </c>
      <c r="Q105" s="202">
        <v>15</v>
      </c>
      <c r="R105" s="203">
        <v>160</v>
      </c>
      <c r="S105" s="202">
        <v>15</v>
      </c>
      <c r="T105" s="203">
        <v>160</v>
      </c>
      <c r="U105" s="202">
        <v>15</v>
      </c>
      <c r="V105" s="203">
        <v>160</v>
      </c>
      <c r="W105" s="202">
        <v>15</v>
      </c>
      <c r="X105" s="203">
        <v>160</v>
      </c>
      <c r="Y105" s="202">
        <v>15</v>
      </c>
      <c r="Z105" s="203">
        <v>160</v>
      </c>
      <c r="AA105" s="202"/>
      <c r="AB105" s="203"/>
      <c r="AC105" s="202"/>
      <c r="AD105" s="203"/>
      <c r="AE105" s="202"/>
      <c r="AF105" s="203"/>
      <c r="AG105" s="202"/>
      <c r="AH105" s="203"/>
      <c r="AI105" s="202"/>
      <c r="AJ105" s="203"/>
      <c r="AK105" s="202"/>
      <c r="AL105" s="204"/>
      <c r="AM105" s="202"/>
      <c r="AN105" s="204"/>
      <c r="AO105" s="202"/>
      <c r="AP105" s="206"/>
      <c r="AQ105" s="202"/>
      <c r="AR105" s="206"/>
      <c r="AS105" s="207"/>
      <c r="AT105" s="207"/>
    </row>
    <row r="106" spans="1:47" ht="13.5" hidden="1" outlineLevel="1" x14ac:dyDescent="0.25">
      <c r="A106" s="200">
        <v>103</v>
      </c>
      <c r="B106" s="201" t="s">
        <v>109</v>
      </c>
      <c r="C106" s="202">
        <v>20</v>
      </c>
      <c r="D106" s="203">
        <v>120</v>
      </c>
      <c r="E106" s="202">
        <v>20</v>
      </c>
      <c r="F106" s="203">
        <v>120</v>
      </c>
      <c r="G106" s="202">
        <v>20</v>
      </c>
      <c r="H106" s="203">
        <v>120</v>
      </c>
      <c r="I106" s="202">
        <v>20</v>
      </c>
      <c r="J106" s="203">
        <v>120</v>
      </c>
      <c r="K106" s="202">
        <v>20</v>
      </c>
      <c r="L106" s="203">
        <v>120</v>
      </c>
      <c r="M106" s="202">
        <v>20</v>
      </c>
      <c r="N106" s="203">
        <v>120</v>
      </c>
      <c r="O106" s="202">
        <v>20</v>
      </c>
      <c r="P106" s="203">
        <v>120</v>
      </c>
      <c r="Q106" s="202">
        <v>20</v>
      </c>
      <c r="R106" s="203">
        <v>100</v>
      </c>
      <c r="S106" s="202">
        <v>20</v>
      </c>
      <c r="T106" s="203">
        <v>160</v>
      </c>
      <c r="U106" s="202">
        <v>20</v>
      </c>
      <c r="V106" s="203">
        <v>160</v>
      </c>
      <c r="W106" s="202">
        <v>20</v>
      </c>
      <c r="X106" s="203">
        <v>160</v>
      </c>
      <c r="Y106" s="202">
        <v>20</v>
      </c>
      <c r="Z106" s="203">
        <v>160</v>
      </c>
      <c r="AA106" s="223"/>
      <c r="AB106" s="224"/>
      <c r="AC106" s="223"/>
      <c r="AD106" s="224"/>
      <c r="AE106" s="223"/>
      <c r="AF106" s="224"/>
      <c r="AG106" s="223"/>
      <c r="AH106" s="224"/>
      <c r="AI106" s="223"/>
      <c r="AJ106" s="224"/>
      <c r="AK106" s="223"/>
      <c r="AL106" s="225"/>
      <c r="AM106" s="223"/>
      <c r="AN106" s="225"/>
      <c r="AO106" s="223"/>
      <c r="AP106" s="206"/>
      <c r="AQ106" s="223"/>
      <c r="AR106" s="206"/>
      <c r="AS106" s="207"/>
      <c r="AT106" s="207"/>
    </row>
    <row r="107" spans="1:47" ht="13.5" hidden="1" outlineLevel="1" x14ac:dyDescent="0.25">
      <c r="A107" s="200">
        <v>104</v>
      </c>
      <c r="B107" s="201" t="s">
        <v>110</v>
      </c>
      <c r="C107" s="202">
        <v>24</v>
      </c>
      <c r="D107" s="203">
        <v>80</v>
      </c>
      <c r="E107" s="202">
        <v>24</v>
      </c>
      <c r="F107" s="203">
        <v>80</v>
      </c>
      <c r="G107" s="202">
        <v>24</v>
      </c>
      <c r="H107" s="203">
        <v>80</v>
      </c>
      <c r="I107" s="202">
        <v>24</v>
      </c>
      <c r="J107" s="203">
        <v>80</v>
      </c>
      <c r="K107" s="202">
        <v>24</v>
      </c>
      <c r="L107" s="203">
        <v>80</v>
      </c>
      <c r="M107" s="202">
        <v>24</v>
      </c>
      <c r="N107" s="203">
        <v>80</v>
      </c>
      <c r="O107" s="202">
        <v>24</v>
      </c>
      <c r="P107" s="203">
        <v>80</v>
      </c>
      <c r="Q107" s="202">
        <v>24</v>
      </c>
      <c r="R107" s="203">
        <v>100</v>
      </c>
      <c r="S107" s="202">
        <v>24</v>
      </c>
      <c r="T107" s="203">
        <v>160</v>
      </c>
      <c r="U107" s="202">
        <v>24</v>
      </c>
      <c r="V107" s="203">
        <v>160</v>
      </c>
      <c r="W107" s="202">
        <v>24</v>
      </c>
      <c r="X107" s="203">
        <v>160</v>
      </c>
      <c r="Y107" s="202">
        <v>24</v>
      </c>
      <c r="Z107" s="203">
        <v>160</v>
      </c>
      <c r="AA107" s="223"/>
      <c r="AB107" s="224"/>
      <c r="AC107" s="223"/>
      <c r="AD107" s="224"/>
      <c r="AE107" s="223"/>
      <c r="AF107" s="224"/>
      <c r="AG107" s="223"/>
      <c r="AH107" s="224"/>
      <c r="AI107" s="223"/>
      <c r="AJ107" s="224"/>
      <c r="AK107" s="223"/>
      <c r="AL107" s="225"/>
      <c r="AM107" s="223"/>
      <c r="AN107" s="225"/>
      <c r="AO107" s="223"/>
      <c r="AP107" s="206"/>
      <c r="AQ107" s="223"/>
      <c r="AR107" s="206"/>
      <c r="AS107" s="207"/>
      <c r="AT107" s="207"/>
    </row>
    <row r="108" spans="1:47" ht="13.5" collapsed="1" x14ac:dyDescent="0.25">
      <c r="A108" s="200">
        <v>104</v>
      </c>
      <c r="B108" s="201" t="s">
        <v>111</v>
      </c>
      <c r="C108" s="202"/>
      <c r="D108" s="203"/>
      <c r="E108" s="202"/>
      <c r="F108" s="203"/>
      <c r="G108" s="202"/>
      <c r="H108" s="203"/>
      <c r="I108" s="202"/>
      <c r="J108" s="203"/>
      <c r="K108" s="202"/>
      <c r="L108" s="203"/>
      <c r="M108" s="202"/>
      <c r="N108" s="203"/>
      <c r="O108" s="202"/>
      <c r="P108" s="203"/>
      <c r="Q108" s="202"/>
      <c r="R108" s="203"/>
      <c r="S108" s="202"/>
      <c r="T108" s="203"/>
      <c r="U108" s="202"/>
      <c r="V108" s="203"/>
      <c r="W108" s="202"/>
      <c r="X108" s="203"/>
      <c r="Y108" s="202"/>
      <c r="Z108" s="203"/>
      <c r="AA108" s="202">
        <v>12</v>
      </c>
      <c r="AB108" s="203">
        <v>160</v>
      </c>
      <c r="AC108" s="202">
        <v>12</v>
      </c>
      <c r="AD108" s="203">
        <v>160</v>
      </c>
      <c r="AE108" s="202">
        <v>12</v>
      </c>
      <c r="AF108" s="203">
        <v>160</v>
      </c>
      <c r="AG108" s="202">
        <v>12</v>
      </c>
      <c r="AH108" s="203">
        <v>160</v>
      </c>
      <c r="AI108" s="202">
        <v>12</v>
      </c>
      <c r="AJ108" s="203">
        <v>160</v>
      </c>
      <c r="AK108" s="202">
        <v>12</v>
      </c>
      <c r="AL108" s="204">
        <v>160</v>
      </c>
      <c r="AM108" s="202">
        <v>12</v>
      </c>
      <c r="AN108" s="204">
        <v>160</v>
      </c>
      <c r="AO108" s="202">
        <v>12</v>
      </c>
      <c r="AP108" s="206">
        <v>160</v>
      </c>
      <c r="AQ108" s="202">
        <v>12</v>
      </c>
      <c r="AR108" s="206">
        <v>160</v>
      </c>
      <c r="AS108" s="207"/>
      <c r="AT108" s="207"/>
    </row>
    <row r="109" spans="1:47" ht="13.7" hidden="1" customHeight="1" outlineLevel="1" x14ac:dyDescent="0.25">
      <c r="A109" s="200">
        <v>105</v>
      </c>
      <c r="B109" s="201" t="s">
        <v>112</v>
      </c>
      <c r="C109" s="202">
        <v>14</v>
      </c>
      <c r="D109" s="203">
        <v>70</v>
      </c>
      <c r="E109" s="202">
        <v>14</v>
      </c>
      <c r="F109" s="203">
        <v>115</v>
      </c>
      <c r="G109" s="202">
        <v>14</v>
      </c>
      <c r="H109" s="203">
        <v>70</v>
      </c>
      <c r="I109" s="202">
        <v>14</v>
      </c>
      <c r="J109" s="203">
        <v>110</v>
      </c>
      <c r="K109" s="112"/>
      <c r="L109" s="116"/>
      <c r="M109" s="112"/>
      <c r="N109" s="116"/>
      <c r="O109" s="112"/>
      <c r="P109" s="116"/>
      <c r="Q109" s="112"/>
      <c r="R109" s="116"/>
      <c r="S109" s="112"/>
      <c r="T109" s="116"/>
      <c r="U109" s="112"/>
      <c r="V109" s="116"/>
      <c r="W109" s="112"/>
      <c r="X109" s="116"/>
      <c r="Y109" s="112"/>
      <c r="Z109" s="116"/>
      <c r="AA109" s="112"/>
      <c r="AB109" s="116"/>
      <c r="AC109" s="112"/>
      <c r="AD109" s="116"/>
      <c r="AE109" s="112"/>
      <c r="AF109" s="116"/>
      <c r="AG109" s="112"/>
      <c r="AH109" s="116"/>
      <c r="AI109" s="112"/>
      <c r="AJ109" s="116"/>
      <c r="AK109" s="112"/>
      <c r="AL109" s="117"/>
      <c r="AM109" s="112"/>
      <c r="AN109" s="117"/>
      <c r="AO109" s="112"/>
      <c r="AP109" s="206"/>
      <c r="AQ109" s="112"/>
      <c r="AR109" s="206"/>
      <c r="AS109" s="207"/>
      <c r="AT109" s="207"/>
    </row>
    <row r="110" spans="1:47" ht="13.5" collapsed="1" x14ac:dyDescent="0.25">
      <c r="A110" s="200">
        <v>106</v>
      </c>
      <c r="B110" s="201" t="s">
        <v>216</v>
      </c>
      <c r="C110" s="202">
        <v>12</v>
      </c>
      <c r="D110" s="203">
        <v>80</v>
      </c>
      <c r="E110" s="202">
        <v>12</v>
      </c>
      <c r="F110" s="203">
        <v>80</v>
      </c>
      <c r="G110" s="202">
        <v>12</v>
      </c>
      <c r="H110" s="203">
        <v>80</v>
      </c>
      <c r="I110" s="202">
        <v>12</v>
      </c>
      <c r="J110" s="203">
        <v>80</v>
      </c>
      <c r="K110" s="202">
        <v>12</v>
      </c>
      <c r="L110" s="203">
        <v>80</v>
      </c>
      <c r="M110" s="202">
        <v>12</v>
      </c>
      <c r="N110" s="203">
        <v>80</v>
      </c>
      <c r="O110" s="202">
        <v>12</v>
      </c>
      <c r="P110" s="203">
        <v>80</v>
      </c>
      <c r="Q110" s="202">
        <v>12</v>
      </c>
      <c r="R110" s="203">
        <v>125</v>
      </c>
      <c r="S110" s="202">
        <v>12</v>
      </c>
      <c r="T110" s="203">
        <v>125</v>
      </c>
      <c r="U110" s="202">
        <v>12</v>
      </c>
      <c r="V110" s="203">
        <v>125</v>
      </c>
      <c r="W110" s="202">
        <v>12</v>
      </c>
      <c r="X110" s="203">
        <v>125</v>
      </c>
      <c r="Y110" s="202">
        <v>12</v>
      </c>
      <c r="Z110" s="203">
        <v>125</v>
      </c>
      <c r="AA110" s="202">
        <v>12</v>
      </c>
      <c r="AB110" s="203">
        <v>125</v>
      </c>
      <c r="AC110" s="202">
        <v>12</v>
      </c>
      <c r="AD110" s="203">
        <v>125</v>
      </c>
      <c r="AE110" s="202">
        <v>12</v>
      </c>
      <c r="AF110" s="203">
        <v>125</v>
      </c>
      <c r="AG110" s="202">
        <v>12</v>
      </c>
      <c r="AH110" s="203">
        <v>125</v>
      </c>
      <c r="AI110" s="202">
        <v>12</v>
      </c>
      <c r="AJ110" s="203">
        <v>125</v>
      </c>
      <c r="AK110" s="202">
        <v>12</v>
      </c>
      <c r="AL110" s="204">
        <v>125</v>
      </c>
      <c r="AM110" s="202">
        <v>12</v>
      </c>
      <c r="AN110" s="204">
        <v>125</v>
      </c>
      <c r="AO110" s="202">
        <v>12</v>
      </c>
      <c r="AP110" s="206">
        <v>125</v>
      </c>
      <c r="AQ110" s="202">
        <v>12</v>
      </c>
      <c r="AR110" s="206">
        <v>125</v>
      </c>
      <c r="AS110" s="207"/>
      <c r="AT110" s="207"/>
    </row>
    <row r="111" spans="1:47" ht="13.7" hidden="1" customHeight="1" outlineLevel="1" x14ac:dyDescent="0.25">
      <c r="A111" s="200">
        <v>107</v>
      </c>
      <c r="B111" s="201" t="s">
        <v>114</v>
      </c>
      <c r="C111" s="202">
        <v>24</v>
      </c>
      <c r="D111" s="203">
        <v>80</v>
      </c>
      <c r="E111" s="202">
        <v>24</v>
      </c>
      <c r="F111" s="203">
        <v>80</v>
      </c>
      <c r="G111" s="202">
        <v>24</v>
      </c>
      <c r="H111" s="203">
        <v>100</v>
      </c>
      <c r="I111" s="202">
        <v>24</v>
      </c>
      <c r="J111" s="203">
        <v>145</v>
      </c>
      <c r="K111" s="112"/>
      <c r="L111" s="116"/>
      <c r="M111" s="112"/>
      <c r="N111" s="116"/>
      <c r="O111" s="112"/>
      <c r="P111" s="116"/>
      <c r="Q111" s="112"/>
      <c r="R111" s="116"/>
      <c r="S111" s="112"/>
      <c r="T111" s="116"/>
      <c r="U111" s="112"/>
      <c r="V111" s="116"/>
      <c r="W111" s="112"/>
      <c r="X111" s="116"/>
      <c r="Y111" s="112"/>
      <c r="Z111" s="116"/>
      <c r="AA111" s="112"/>
      <c r="AB111" s="116"/>
      <c r="AC111" s="112"/>
      <c r="AD111" s="116"/>
      <c r="AE111" s="112"/>
      <c r="AF111" s="116"/>
      <c r="AG111" s="112"/>
      <c r="AH111" s="116"/>
      <c r="AI111" s="112"/>
      <c r="AJ111" s="116"/>
      <c r="AK111" s="112"/>
      <c r="AL111" s="117"/>
      <c r="AM111" s="112"/>
      <c r="AN111" s="117"/>
      <c r="AO111" s="112"/>
      <c r="AP111" s="206"/>
      <c r="AQ111" s="112"/>
      <c r="AR111" s="206"/>
      <c r="AS111" s="207"/>
      <c r="AT111" s="207"/>
    </row>
    <row r="112" spans="1:47" ht="13.5" collapsed="1" x14ac:dyDescent="0.25">
      <c r="A112" s="200">
        <v>108</v>
      </c>
      <c r="B112" s="201" t="s">
        <v>115</v>
      </c>
      <c r="C112" s="202">
        <v>24</v>
      </c>
      <c r="D112" s="203">
        <v>100</v>
      </c>
      <c r="E112" s="202">
        <v>24</v>
      </c>
      <c r="F112" s="203">
        <v>145</v>
      </c>
      <c r="G112" s="202">
        <v>24</v>
      </c>
      <c r="H112" s="203">
        <v>145</v>
      </c>
      <c r="I112" s="202">
        <v>24</v>
      </c>
      <c r="J112" s="203">
        <v>145</v>
      </c>
      <c r="K112" s="202">
        <v>24</v>
      </c>
      <c r="L112" s="203">
        <v>145</v>
      </c>
      <c r="M112" s="202">
        <v>24</v>
      </c>
      <c r="N112" s="203">
        <v>145</v>
      </c>
      <c r="O112" s="202">
        <v>24</v>
      </c>
      <c r="P112" s="203">
        <v>145</v>
      </c>
      <c r="Q112" s="202">
        <v>24</v>
      </c>
      <c r="R112" s="203">
        <v>150</v>
      </c>
      <c r="S112" s="202">
        <v>24</v>
      </c>
      <c r="T112" s="203">
        <v>150</v>
      </c>
      <c r="U112" s="202">
        <v>24</v>
      </c>
      <c r="V112" s="203">
        <v>150</v>
      </c>
      <c r="W112" s="202">
        <v>24</v>
      </c>
      <c r="X112" s="203">
        <v>150</v>
      </c>
      <c r="Y112" s="202">
        <v>24</v>
      </c>
      <c r="Z112" s="203">
        <v>150</v>
      </c>
      <c r="AA112" s="202">
        <v>24</v>
      </c>
      <c r="AB112" s="203">
        <v>150</v>
      </c>
      <c r="AC112" s="202">
        <v>24</v>
      </c>
      <c r="AD112" s="203">
        <v>150</v>
      </c>
      <c r="AE112" s="202">
        <v>24</v>
      </c>
      <c r="AF112" s="203">
        <v>150</v>
      </c>
      <c r="AG112" s="202">
        <v>24</v>
      </c>
      <c r="AH112" s="203">
        <v>150</v>
      </c>
      <c r="AI112" s="202">
        <v>24</v>
      </c>
      <c r="AJ112" s="203">
        <v>150</v>
      </c>
      <c r="AK112" s="202">
        <v>24</v>
      </c>
      <c r="AL112" s="204">
        <v>150</v>
      </c>
      <c r="AM112" s="202">
        <v>24</v>
      </c>
      <c r="AN112" s="204">
        <v>150</v>
      </c>
      <c r="AO112" s="202">
        <v>24</v>
      </c>
      <c r="AP112" s="206">
        <v>150</v>
      </c>
      <c r="AQ112" s="202">
        <v>24</v>
      </c>
      <c r="AR112" s="206">
        <v>150</v>
      </c>
      <c r="AS112" s="207"/>
      <c r="AT112" s="207"/>
    </row>
    <row r="113" spans="1:46" ht="13.5" hidden="1" outlineLevel="1" x14ac:dyDescent="0.25">
      <c r="A113" s="200">
        <v>109</v>
      </c>
      <c r="B113" s="201" t="s">
        <v>116</v>
      </c>
      <c r="C113" s="202">
        <v>15</v>
      </c>
      <c r="D113" s="203">
        <v>80</v>
      </c>
      <c r="E113" s="202">
        <v>15</v>
      </c>
      <c r="F113" s="203">
        <v>80</v>
      </c>
      <c r="G113" s="202">
        <v>15</v>
      </c>
      <c r="H113" s="203">
        <v>80</v>
      </c>
      <c r="I113" s="202">
        <v>15</v>
      </c>
      <c r="J113" s="203">
        <v>80</v>
      </c>
      <c r="K113" s="202">
        <v>15</v>
      </c>
      <c r="L113" s="203">
        <v>80</v>
      </c>
      <c r="M113" s="202">
        <v>15</v>
      </c>
      <c r="N113" s="203">
        <v>80</v>
      </c>
      <c r="O113" s="202">
        <v>15</v>
      </c>
      <c r="P113" s="203">
        <v>80</v>
      </c>
      <c r="Q113" s="202">
        <v>15</v>
      </c>
      <c r="R113" s="203">
        <v>120</v>
      </c>
      <c r="S113" s="202">
        <v>15</v>
      </c>
      <c r="T113" s="203">
        <v>120</v>
      </c>
      <c r="U113" s="202">
        <v>15</v>
      </c>
      <c r="V113" s="203">
        <v>150</v>
      </c>
      <c r="W113" s="202">
        <v>15</v>
      </c>
      <c r="X113" s="203">
        <v>150</v>
      </c>
      <c r="Y113" s="202">
        <v>15</v>
      </c>
      <c r="Z113" s="203">
        <v>150</v>
      </c>
      <c r="AA113" s="202">
        <v>15</v>
      </c>
      <c r="AB113" s="203">
        <v>150</v>
      </c>
      <c r="AC113" s="202">
        <v>15</v>
      </c>
      <c r="AD113" s="203">
        <v>150</v>
      </c>
      <c r="AE113" s="202">
        <v>15</v>
      </c>
      <c r="AF113" s="203">
        <v>150</v>
      </c>
      <c r="AG113" s="202">
        <v>15</v>
      </c>
      <c r="AH113" s="203">
        <v>150</v>
      </c>
      <c r="AI113" s="202"/>
      <c r="AJ113" s="203"/>
      <c r="AK113" s="202"/>
      <c r="AL113" s="204"/>
      <c r="AM113" s="202"/>
      <c r="AN113" s="204"/>
      <c r="AO113" s="202"/>
      <c r="AP113" s="206"/>
      <c r="AQ113" s="202"/>
      <c r="AR113" s="206"/>
      <c r="AS113" s="207"/>
      <c r="AT113" s="207"/>
    </row>
    <row r="114" spans="1:46" ht="13.5" collapsed="1" x14ac:dyDescent="0.25">
      <c r="A114" s="200">
        <v>110</v>
      </c>
      <c r="B114" s="201" t="s">
        <v>217</v>
      </c>
      <c r="C114" s="202"/>
      <c r="D114" s="203"/>
      <c r="E114" s="202"/>
      <c r="F114" s="203"/>
      <c r="G114" s="202"/>
      <c r="H114" s="203"/>
      <c r="I114" s="202"/>
      <c r="J114" s="203"/>
      <c r="K114" s="202"/>
      <c r="L114" s="203"/>
      <c r="M114" s="202"/>
      <c r="N114" s="203"/>
      <c r="O114" s="202"/>
      <c r="P114" s="203"/>
      <c r="Q114" s="202"/>
      <c r="R114" s="203"/>
      <c r="S114" s="202"/>
      <c r="T114" s="203"/>
      <c r="U114" s="202"/>
      <c r="V114" s="203"/>
      <c r="W114" s="202"/>
      <c r="X114" s="203"/>
      <c r="Y114" s="202"/>
      <c r="Z114" s="203"/>
      <c r="AA114" s="202"/>
      <c r="AB114" s="203"/>
      <c r="AC114" s="202"/>
      <c r="AD114" s="203"/>
      <c r="AE114" s="202"/>
      <c r="AF114" s="203"/>
      <c r="AG114" s="202"/>
      <c r="AH114" s="203"/>
      <c r="AI114" s="202">
        <v>12</v>
      </c>
      <c r="AJ114" s="203">
        <v>150</v>
      </c>
      <c r="AK114" s="202">
        <v>12</v>
      </c>
      <c r="AL114" s="204">
        <v>150</v>
      </c>
      <c r="AM114" s="202">
        <v>12</v>
      </c>
      <c r="AN114" s="204">
        <v>150</v>
      </c>
      <c r="AO114" s="202">
        <v>12</v>
      </c>
      <c r="AP114" s="206">
        <v>150</v>
      </c>
      <c r="AQ114" s="202">
        <v>12</v>
      </c>
      <c r="AR114" s="206">
        <v>150</v>
      </c>
      <c r="AS114" s="207"/>
      <c r="AT114" s="207"/>
    </row>
    <row r="115" spans="1:46" ht="13.5" hidden="1" outlineLevel="1" x14ac:dyDescent="0.25">
      <c r="A115" s="200">
        <v>110</v>
      </c>
      <c r="B115" s="201" t="s">
        <v>118</v>
      </c>
      <c r="C115" s="202">
        <v>12</v>
      </c>
      <c r="D115" s="203">
        <v>100</v>
      </c>
      <c r="E115" s="202">
        <v>12</v>
      </c>
      <c r="F115" s="203">
        <v>100</v>
      </c>
      <c r="G115" s="202">
        <v>12</v>
      </c>
      <c r="H115" s="203">
        <v>100</v>
      </c>
      <c r="I115" s="202">
        <v>12</v>
      </c>
      <c r="J115" s="203">
        <v>100</v>
      </c>
      <c r="K115" s="202">
        <v>12</v>
      </c>
      <c r="L115" s="203">
        <v>100</v>
      </c>
      <c r="M115" s="202">
        <v>12</v>
      </c>
      <c r="N115" s="203">
        <v>100</v>
      </c>
      <c r="O115" s="202">
        <v>12</v>
      </c>
      <c r="P115" s="203">
        <v>100</v>
      </c>
      <c r="Q115" s="202">
        <v>12</v>
      </c>
      <c r="R115" s="203">
        <v>150</v>
      </c>
      <c r="S115" s="202">
        <v>12</v>
      </c>
      <c r="T115" s="203">
        <v>150</v>
      </c>
      <c r="U115" s="202">
        <v>12</v>
      </c>
      <c r="V115" s="203">
        <v>150</v>
      </c>
      <c r="W115" s="202">
        <v>12</v>
      </c>
      <c r="X115" s="203">
        <v>150</v>
      </c>
      <c r="Y115" s="202">
        <v>12</v>
      </c>
      <c r="Z115" s="203">
        <v>150</v>
      </c>
      <c r="AA115" s="202">
        <v>12</v>
      </c>
      <c r="AB115" s="203">
        <v>150</v>
      </c>
      <c r="AC115" s="202">
        <v>12</v>
      </c>
      <c r="AD115" s="203">
        <v>150</v>
      </c>
      <c r="AE115" s="202">
        <v>12</v>
      </c>
      <c r="AF115" s="203">
        <v>150</v>
      </c>
      <c r="AG115" s="202">
        <v>12</v>
      </c>
      <c r="AH115" s="203">
        <v>150</v>
      </c>
      <c r="AI115" s="202"/>
      <c r="AJ115" s="203"/>
      <c r="AK115" s="202"/>
      <c r="AL115" s="204"/>
      <c r="AM115" s="202"/>
      <c r="AN115" s="204"/>
      <c r="AO115" s="202"/>
      <c r="AP115" s="206"/>
      <c r="AQ115" s="202"/>
      <c r="AR115" s="206"/>
      <c r="AS115" s="207"/>
      <c r="AT115" s="207"/>
    </row>
    <row r="116" spans="1:46" ht="13.7" hidden="1" customHeight="1" outlineLevel="1" x14ac:dyDescent="0.25">
      <c r="A116" s="200">
        <v>111</v>
      </c>
      <c r="B116" s="201" t="s">
        <v>119</v>
      </c>
      <c r="C116" s="202">
        <v>20</v>
      </c>
      <c r="D116" s="203">
        <v>60</v>
      </c>
      <c r="E116" s="202">
        <v>20</v>
      </c>
      <c r="F116" s="203">
        <v>105</v>
      </c>
      <c r="G116" s="202">
        <v>20</v>
      </c>
      <c r="H116" s="203">
        <v>105</v>
      </c>
      <c r="I116" s="202">
        <v>20</v>
      </c>
      <c r="J116" s="203">
        <v>105</v>
      </c>
      <c r="K116" s="112"/>
      <c r="L116" s="116"/>
      <c r="M116" s="112"/>
      <c r="N116" s="116"/>
      <c r="O116" s="112"/>
      <c r="P116" s="116"/>
      <c r="Q116" s="112"/>
      <c r="R116" s="116"/>
      <c r="S116" s="112"/>
      <c r="T116" s="116"/>
      <c r="U116" s="112"/>
      <c r="V116" s="116"/>
      <c r="W116" s="112"/>
      <c r="X116" s="116"/>
      <c r="Y116" s="112"/>
      <c r="Z116" s="116"/>
      <c r="AA116" s="112"/>
      <c r="AB116" s="116"/>
      <c r="AC116" s="112"/>
      <c r="AD116" s="116"/>
      <c r="AE116" s="112"/>
      <c r="AF116" s="116"/>
      <c r="AG116" s="112"/>
      <c r="AH116" s="116"/>
      <c r="AI116" s="112"/>
      <c r="AJ116" s="116"/>
      <c r="AK116" s="112"/>
      <c r="AL116" s="117"/>
      <c r="AM116" s="112"/>
      <c r="AN116" s="117"/>
      <c r="AO116" s="112"/>
      <c r="AP116" s="206"/>
      <c r="AQ116" s="112"/>
      <c r="AR116" s="206"/>
      <c r="AS116" s="207"/>
      <c r="AT116" s="207"/>
    </row>
    <row r="117" spans="1:46" ht="13.5" collapsed="1" x14ac:dyDescent="0.25">
      <c r="A117" s="200">
        <v>111</v>
      </c>
      <c r="B117" s="201" t="s">
        <v>120</v>
      </c>
      <c r="C117" s="202"/>
      <c r="D117" s="203"/>
      <c r="E117" s="202"/>
      <c r="F117" s="203"/>
      <c r="G117" s="202"/>
      <c r="H117" s="203"/>
      <c r="I117" s="202"/>
      <c r="J117" s="203"/>
      <c r="K117" s="202">
        <v>20</v>
      </c>
      <c r="L117" s="203">
        <v>150</v>
      </c>
      <c r="M117" s="202">
        <v>20</v>
      </c>
      <c r="N117" s="203">
        <v>105</v>
      </c>
      <c r="O117" s="202">
        <v>20</v>
      </c>
      <c r="P117" s="203">
        <v>105</v>
      </c>
      <c r="Q117" s="202">
        <v>20</v>
      </c>
      <c r="R117" s="203">
        <v>100</v>
      </c>
      <c r="S117" s="202">
        <v>20</v>
      </c>
      <c r="T117" s="203">
        <v>100</v>
      </c>
      <c r="U117" s="202">
        <v>20</v>
      </c>
      <c r="V117" s="203">
        <v>100</v>
      </c>
      <c r="W117" s="202">
        <v>20</v>
      </c>
      <c r="X117" s="203">
        <v>100</v>
      </c>
      <c r="Y117" s="202">
        <v>20</v>
      </c>
      <c r="Z117" s="203">
        <v>100</v>
      </c>
      <c r="AA117" s="202">
        <v>20</v>
      </c>
      <c r="AB117" s="203">
        <v>100</v>
      </c>
      <c r="AC117" s="202">
        <v>20</v>
      </c>
      <c r="AD117" s="203">
        <v>150</v>
      </c>
      <c r="AE117" s="202">
        <v>20</v>
      </c>
      <c r="AF117" s="203">
        <v>150</v>
      </c>
      <c r="AG117" s="202">
        <v>20</v>
      </c>
      <c r="AH117" s="203">
        <v>150</v>
      </c>
      <c r="AI117" s="202">
        <v>20</v>
      </c>
      <c r="AJ117" s="203">
        <v>150</v>
      </c>
      <c r="AK117" s="202">
        <v>20</v>
      </c>
      <c r="AL117" s="204">
        <v>150</v>
      </c>
      <c r="AM117" s="202">
        <v>20</v>
      </c>
      <c r="AN117" s="204">
        <v>150</v>
      </c>
      <c r="AO117" s="202">
        <v>20</v>
      </c>
      <c r="AP117" s="206">
        <v>150</v>
      </c>
      <c r="AQ117" s="202">
        <v>20</v>
      </c>
      <c r="AR117" s="206">
        <v>150</v>
      </c>
      <c r="AS117" s="207"/>
      <c r="AT117" s="207"/>
    </row>
    <row r="118" spans="1:46" ht="13.5" x14ac:dyDescent="0.25">
      <c r="A118" s="249"/>
      <c r="B118" s="250" t="s">
        <v>121</v>
      </c>
      <c r="C118" s="251"/>
      <c r="D118" s="252"/>
      <c r="E118" s="251"/>
      <c r="F118" s="252"/>
      <c r="G118" s="251"/>
      <c r="H118" s="252"/>
      <c r="I118" s="251"/>
      <c r="J118" s="252"/>
      <c r="K118" s="251"/>
      <c r="L118" s="252"/>
      <c r="M118" s="253"/>
      <c r="N118" s="254"/>
      <c r="O118" s="253"/>
      <c r="P118" s="254"/>
      <c r="Q118" s="253"/>
      <c r="R118" s="254"/>
      <c r="S118" s="253"/>
      <c r="T118" s="254"/>
      <c r="U118" s="253"/>
      <c r="V118" s="254"/>
      <c r="W118" s="253"/>
      <c r="X118" s="254"/>
      <c r="Y118" s="253"/>
      <c r="Z118" s="254"/>
      <c r="AA118" s="253"/>
      <c r="AB118" s="254"/>
      <c r="AC118" s="253"/>
      <c r="AD118" s="254"/>
      <c r="AE118" s="253"/>
      <c r="AF118" s="254"/>
      <c r="AG118" s="253"/>
      <c r="AH118" s="254"/>
      <c r="AI118" s="253"/>
      <c r="AJ118" s="254"/>
      <c r="AK118" s="253"/>
      <c r="AL118" s="255"/>
      <c r="AM118" s="253"/>
      <c r="AN118" s="255"/>
      <c r="AO118" s="253"/>
      <c r="AP118" s="256"/>
      <c r="AQ118" s="253"/>
      <c r="AR118" s="256"/>
      <c r="AS118" s="207"/>
      <c r="AT118" s="207"/>
    </row>
    <row r="119" spans="1:46" ht="13.5" hidden="1" outlineLevel="1" x14ac:dyDescent="0.25">
      <c r="A119" s="200">
        <v>112</v>
      </c>
      <c r="B119" s="201" t="s">
        <v>122</v>
      </c>
      <c r="C119" s="202">
        <v>24</v>
      </c>
      <c r="D119" s="203">
        <v>60</v>
      </c>
      <c r="E119" s="202">
        <v>24</v>
      </c>
      <c r="F119" s="203">
        <v>60</v>
      </c>
      <c r="G119" s="202">
        <v>24</v>
      </c>
      <c r="H119" s="203">
        <v>60</v>
      </c>
      <c r="I119" s="202">
        <v>24</v>
      </c>
      <c r="J119" s="203">
        <v>60</v>
      </c>
      <c r="K119" s="202">
        <v>24</v>
      </c>
      <c r="L119" s="203">
        <v>60</v>
      </c>
      <c r="M119" s="202">
        <v>24</v>
      </c>
      <c r="N119" s="203">
        <v>60</v>
      </c>
      <c r="O119" s="202">
        <v>24</v>
      </c>
      <c r="P119" s="203">
        <v>60</v>
      </c>
      <c r="Q119" s="202">
        <v>24</v>
      </c>
      <c r="R119" s="203">
        <v>110</v>
      </c>
      <c r="S119" s="202">
        <v>24</v>
      </c>
      <c r="T119" s="203">
        <v>110</v>
      </c>
      <c r="U119" s="202">
        <v>24</v>
      </c>
      <c r="V119" s="203">
        <v>110</v>
      </c>
      <c r="W119" s="202">
        <v>24</v>
      </c>
      <c r="X119" s="203">
        <v>110</v>
      </c>
      <c r="Y119" s="202">
        <v>12</v>
      </c>
      <c r="Z119" s="203">
        <v>110</v>
      </c>
      <c r="AA119" s="223"/>
      <c r="AB119" s="224"/>
      <c r="AC119" s="223"/>
      <c r="AD119" s="224"/>
      <c r="AE119" s="223"/>
      <c r="AF119" s="224"/>
      <c r="AG119" s="223"/>
      <c r="AH119" s="224"/>
      <c r="AI119" s="223"/>
      <c r="AJ119" s="224"/>
      <c r="AK119" s="223"/>
      <c r="AL119" s="225"/>
      <c r="AM119" s="223"/>
      <c r="AN119" s="225"/>
      <c r="AO119" s="223"/>
      <c r="AP119" s="226"/>
      <c r="AQ119" s="223"/>
      <c r="AR119" s="226"/>
      <c r="AS119" s="207"/>
      <c r="AT119" s="207"/>
    </row>
    <row r="120" spans="1:46" ht="13.5" collapsed="1" x14ac:dyDescent="0.25">
      <c r="A120" s="200">
        <v>113</v>
      </c>
      <c r="B120" s="201" t="s">
        <v>123</v>
      </c>
      <c r="C120" s="202">
        <v>12</v>
      </c>
      <c r="D120" s="203">
        <v>85</v>
      </c>
      <c r="E120" s="202">
        <v>12</v>
      </c>
      <c r="F120" s="203">
        <v>130</v>
      </c>
      <c r="G120" s="202">
        <v>12</v>
      </c>
      <c r="H120" s="203">
        <v>85</v>
      </c>
      <c r="I120" s="202">
        <v>12</v>
      </c>
      <c r="J120" s="203">
        <v>85</v>
      </c>
      <c r="K120" s="202">
        <v>12</v>
      </c>
      <c r="L120" s="203">
        <v>85</v>
      </c>
      <c r="M120" s="202">
        <v>15</v>
      </c>
      <c r="N120" s="203">
        <v>85</v>
      </c>
      <c r="O120" s="202">
        <v>15</v>
      </c>
      <c r="P120" s="203">
        <v>105</v>
      </c>
      <c r="Q120" s="202">
        <v>15</v>
      </c>
      <c r="R120" s="203">
        <v>145</v>
      </c>
      <c r="S120" s="202">
        <v>15</v>
      </c>
      <c r="T120" s="203">
        <v>145</v>
      </c>
      <c r="U120" s="202">
        <v>15</v>
      </c>
      <c r="V120" s="203">
        <v>145</v>
      </c>
      <c r="W120" s="202">
        <v>15</v>
      </c>
      <c r="X120" s="203">
        <v>145</v>
      </c>
      <c r="Y120" s="202">
        <v>15</v>
      </c>
      <c r="Z120" s="203">
        <v>145</v>
      </c>
      <c r="AA120" s="202">
        <v>15</v>
      </c>
      <c r="AB120" s="203">
        <v>150</v>
      </c>
      <c r="AC120" s="202">
        <v>15</v>
      </c>
      <c r="AD120" s="203">
        <v>150</v>
      </c>
      <c r="AE120" s="202">
        <v>15</v>
      </c>
      <c r="AF120" s="203">
        <v>150</v>
      </c>
      <c r="AG120" s="202">
        <v>15</v>
      </c>
      <c r="AH120" s="203">
        <v>150</v>
      </c>
      <c r="AI120" s="202">
        <v>15</v>
      </c>
      <c r="AJ120" s="203">
        <v>150</v>
      </c>
      <c r="AK120" s="202">
        <v>15</v>
      </c>
      <c r="AL120" s="204">
        <v>150</v>
      </c>
      <c r="AM120" s="202">
        <v>15</v>
      </c>
      <c r="AN120" s="204">
        <v>150</v>
      </c>
      <c r="AO120" s="202">
        <v>15</v>
      </c>
      <c r="AP120" s="206">
        <v>150</v>
      </c>
      <c r="AQ120" s="202">
        <v>15</v>
      </c>
      <c r="AR120" s="206">
        <v>150</v>
      </c>
      <c r="AS120" s="207"/>
      <c r="AT120" s="207"/>
    </row>
    <row r="121" spans="1:46" ht="13.5" x14ac:dyDescent="0.25">
      <c r="A121" s="200">
        <v>114</v>
      </c>
      <c r="B121" s="201" t="s">
        <v>124</v>
      </c>
      <c r="C121" s="202">
        <v>20</v>
      </c>
      <c r="D121" s="203">
        <v>80</v>
      </c>
      <c r="E121" s="202">
        <v>20</v>
      </c>
      <c r="F121" s="203">
        <v>80</v>
      </c>
      <c r="G121" s="202">
        <v>20</v>
      </c>
      <c r="H121" s="203">
        <v>80</v>
      </c>
      <c r="I121" s="202">
        <v>20</v>
      </c>
      <c r="J121" s="203">
        <v>90</v>
      </c>
      <c r="K121" s="202">
        <v>20</v>
      </c>
      <c r="L121" s="203">
        <v>90</v>
      </c>
      <c r="M121" s="202">
        <v>20</v>
      </c>
      <c r="N121" s="203">
        <v>90</v>
      </c>
      <c r="O121" s="202">
        <v>20</v>
      </c>
      <c r="P121" s="203">
        <v>90</v>
      </c>
      <c r="Q121" s="202">
        <v>20</v>
      </c>
      <c r="R121" s="203">
        <v>135</v>
      </c>
      <c r="S121" s="202">
        <v>20</v>
      </c>
      <c r="T121" s="203">
        <v>135</v>
      </c>
      <c r="U121" s="202">
        <v>20</v>
      </c>
      <c r="V121" s="203">
        <v>135</v>
      </c>
      <c r="W121" s="202">
        <v>20</v>
      </c>
      <c r="X121" s="203">
        <v>135</v>
      </c>
      <c r="Y121" s="202">
        <v>20</v>
      </c>
      <c r="Z121" s="203">
        <v>135</v>
      </c>
      <c r="AA121" s="202">
        <v>20</v>
      </c>
      <c r="AB121" s="203">
        <v>135</v>
      </c>
      <c r="AC121" s="202">
        <v>20</v>
      </c>
      <c r="AD121" s="203">
        <v>135</v>
      </c>
      <c r="AE121" s="202">
        <v>20</v>
      </c>
      <c r="AF121" s="203">
        <v>135</v>
      </c>
      <c r="AG121" s="202">
        <v>20</v>
      </c>
      <c r="AH121" s="203">
        <v>135</v>
      </c>
      <c r="AI121" s="202">
        <v>20</v>
      </c>
      <c r="AJ121" s="203">
        <v>135</v>
      </c>
      <c r="AK121" s="202">
        <v>20</v>
      </c>
      <c r="AL121" s="204">
        <v>135</v>
      </c>
      <c r="AM121" s="202">
        <v>20</v>
      </c>
      <c r="AN121" s="204">
        <v>135</v>
      </c>
      <c r="AO121" s="202">
        <v>20</v>
      </c>
      <c r="AP121" s="206">
        <v>135</v>
      </c>
      <c r="AQ121" s="202">
        <v>20</v>
      </c>
      <c r="AR121" s="206">
        <v>135</v>
      </c>
      <c r="AS121" s="207"/>
      <c r="AT121" s="207"/>
    </row>
    <row r="122" spans="1:46" ht="13.5" x14ac:dyDescent="0.25">
      <c r="A122" s="200">
        <v>115</v>
      </c>
      <c r="B122" s="201" t="s">
        <v>125</v>
      </c>
      <c r="C122" s="202">
        <v>12</v>
      </c>
      <c r="D122" s="203">
        <v>60</v>
      </c>
      <c r="E122" s="202">
        <v>12</v>
      </c>
      <c r="F122" s="203">
        <v>60</v>
      </c>
      <c r="G122" s="202">
        <v>12</v>
      </c>
      <c r="H122" s="203">
        <v>60</v>
      </c>
      <c r="I122" s="202">
        <v>12</v>
      </c>
      <c r="J122" s="203">
        <v>60</v>
      </c>
      <c r="K122" s="202">
        <v>12</v>
      </c>
      <c r="L122" s="203">
        <v>60</v>
      </c>
      <c r="M122" s="202">
        <v>12</v>
      </c>
      <c r="N122" s="203">
        <v>60</v>
      </c>
      <c r="O122" s="202">
        <v>12</v>
      </c>
      <c r="P122" s="203">
        <v>60</v>
      </c>
      <c r="Q122" s="202">
        <v>12</v>
      </c>
      <c r="R122" s="203">
        <v>105</v>
      </c>
      <c r="S122" s="202">
        <v>12</v>
      </c>
      <c r="T122" s="203">
        <v>105</v>
      </c>
      <c r="U122" s="202">
        <v>12</v>
      </c>
      <c r="V122" s="203">
        <v>105</v>
      </c>
      <c r="W122" s="202">
        <v>12</v>
      </c>
      <c r="X122" s="203">
        <v>105</v>
      </c>
      <c r="Y122" s="202">
        <v>12</v>
      </c>
      <c r="Z122" s="203">
        <v>105</v>
      </c>
      <c r="AA122" s="202">
        <v>12</v>
      </c>
      <c r="AB122" s="203">
        <v>105</v>
      </c>
      <c r="AC122" s="202">
        <v>12</v>
      </c>
      <c r="AD122" s="203">
        <v>105</v>
      </c>
      <c r="AE122" s="202">
        <v>12</v>
      </c>
      <c r="AF122" s="203">
        <v>105</v>
      </c>
      <c r="AG122" s="202">
        <v>12</v>
      </c>
      <c r="AH122" s="203">
        <v>105</v>
      </c>
      <c r="AI122" s="202">
        <v>12</v>
      </c>
      <c r="AJ122" s="203">
        <v>105</v>
      </c>
      <c r="AK122" s="202">
        <v>12</v>
      </c>
      <c r="AL122" s="204">
        <v>105</v>
      </c>
      <c r="AM122" s="202">
        <v>12</v>
      </c>
      <c r="AN122" s="204">
        <v>105</v>
      </c>
      <c r="AO122" s="202">
        <v>12</v>
      </c>
      <c r="AP122" s="206">
        <v>105</v>
      </c>
      <c r="AQ122" s="202">
        <v>12</v>
      </c>
      <c r="AR122" s="206">
        <v>105</v>
      </c>
      <c r="AS122" s="207"/>
      <c r="AT122" s="207"/>
    </row>
    <row r="123" spans="1:46" ht="12.75" hidden="1" customHeight="1" outlineLevel="1" x14ac:dyDescent="0.25">
      <c r="A123" s="200">
        <v>116</v>
      </c>
      <c r="B123" s="201" t="s">
        <v>126</v>
      </c>
      <c r="C123" s="202">
        <v>15</v>
      </c>
      <c r="D123" s="203">
        <v>80</v>
      </c>
      <c r="E123" s="202">
        <v>15</v>
      </c>
      <c r="F123" s="203">
        <v>80</v>
      </c>
      <c r="G123" s="202">
        <v>15</v>
      </c>
      <c r="H123" s="203">
        <v>80</v>
      </c>
      <c r="I123" s="202">
        <v>15</v>
      </c>
      <c r="J123" s="203">
        <v>80</v>
      </c>
      <c r="K123" s="202">
        <v>15</v>
      </c>
      <c r="L123" s="203">
        <v>80</v>
      </c>
      <c r="M123" s="202">
        <v>15</v>
      </c>
      <c r="N123" s="203">
        <v>120</v>
      </c>
      <c r="O123" s="223"/>
      <c r="P123" s="224"/>
      <c r="Q123" s="223"/>
      <c r="R123" s="224"/>
      <c r="S123" s="223"/>
      <c r="T123" s="224"/>
      <c r="U123" s="223"/>
      <c r="V123" s="224"/>
      <c r="W123" s="223"/>
      <c r="X123" s="224"/>
      <c r="Y123" s="223"/>
      <c r="Z123" s="224"/>
      <c r="AA123" s="223"/>
      <c r="AB123" s="224"/>
      <c r="AC123" s="223"/>
      <c r="AD123" s="224"/>
      <c r="AE123" s="223"/>
      <c r="AF123" s="224"/>
      <c r="AG123" s="223"/>
      <c r="AH123" s="224"/>
      <c r="AI123" s="223"/>
      <c r="AJ123" s="224"/>
      <c r="AK123" s="223"/>
      <c r="AL123" s="225"/>
      <c r="AM123" s="223"/>
      <c r="AN123" s="225"/>
      <c r="AO123" s="223"/>
      <c r="AP123" s="206"/>
      <c r="AQ123" s="223"/>
      <c r="AR123" s="206"/>
      <c r="AS123" s="207"/>
      <c r="AT123" s="207"/>
    </row>
    <row r="124" spans="1:46" ht="12.75" hidden="1" customHeight="1" outlineLevel="1" x14ac:dyDescent="0.25">
      <c r="A124" s="200">
        <v>117</v>
      </c>
      <c r="B124" s="201" t="s">
        <v>127</v>
      </c>
      <c r="C124" s="202">
        <v>24</v>
      </c>
      <c r="D124" s="203">
        <v>100</v>
      </c>
      <c r="E124" s="202">
        <v>24</v>
      </c>
      <c r="F124" s="203">
        <v>100</v>
      </c>
      <c r="G124" s="202">
        <v>24</v>
      </c>
      <c r="H124" s="203">
        <v>120</v>
      </c>
      <c r="I124" s="202">
        <v>24</v>
      </c>
      <c r="J124" s="203">
        <v>120</v>
      </c>
      <c r="K124" s="202">
        <v>24</v>
      </c>
      <c r="L124" s="203">
        <v>120</v>
      </c>
      <c r="M124" s="202">
        <v>15</v>
      </c>
      <c r="N124" s="203">
        <v>120</v>
      </c>
      <c r="O124" s="223"/>
      <c r="P124" s="224"/>
      <c r="Q124" s="223"/>
      <c r="R124" s="224"/>
      <c r="S124" s="223"/>
      <c r="T124" s="224"/>
      <c r="U124" s="223"/>
      <c r="V124" s="224"/>
      <c r="W124" s="223"/>
      <c r="X124" s="224"/>
      <c r="Y124" s="223"/>
      <c r="Z124" s="224"/>
      <c r="AA124" s="223"/>
      <c r="AB124" s="224"/>
      <c r="AC124" s="223"/>
      <c r="AD124" s="224"/>
      <c r="AE124" s="223"/>
      <c r="AF124" s="224"/>
      <c r="AG124" s="223"/>
      <c r="AH124" s="224"/>
      <c r="AI124" s="223"/>
      <c r="AJ124" s="224"/>
      <c r="AK124" s="223"/>
      <c r="AL124" s="225"/>
      <c r="AM124" s="223"/>
      <c r="AN124" s="225"/>
      <c r="AO124" s="223"/>
      <c r="AP124" s="206"/>
      <c r="AQ124" s="223"/>
      <c r="AR124" s="206"/>
      <c r="AS124" s="207"/>
      <c r="AT124" s="207"/>
    </row>
    <row r="125" spans="1:46" ht="13.5" collapsed="1" x14ac:dyDescent="0.25">
      <c r="A125" s="200">
        <v>117</v>
      </c>
      <c r="B125" s="201" t="s">
        <v>218</v>
      </c>
      <c r="C125" s="202"/>
      <c r="D125" s="203"/>
      <c r="E125" s="202"/>
      <c r="F125" s="203"/>
      <c r="G125" s="202"/>
      <c r="H125" s="203"/>
      <c r="I125" s="202"/>
      <c r="J125" s="203"/>
      <c r="K125" s="202"/>
      <c r="L125" s="203"/>
      <c r="M125" s="202"/>
      <c r="N125" s="203"/>
      <c r="O125" s="202">
        <v>15</v>
      </c>
      <c r="P125" s="203">
        <v>120</v>
      </c>
      <c r="Q125" s="202">
        <v>15</v>
      </c>
      <c r="R125" s="203">
        <v>165</v>
      </c>
      <c r="S125" s="202">
        <v>15</v>
      </c>
      <c r="T125" s="203">
        <v>165</v>
      </c>
      <c r="U125" s="202">
        <v>15</v>
      </c>
      <c r="V125" s="203">
        <v>165</v>
      </c>
      <c r="W125" s="202">
        <v>15</v>
      </c>
      <c r="X125" s="203">
        <v>165</v>
      </c>
      <c r="Y125" s="202">
        <v>15</v>
      </c>
      <c r="Z125" s="203">
        <v>165</v>
      </c>
      <c r="AA125" s="202">
        <v>15</v>
      </c>
      <c r="AB125" s="203">
        <v>165</v>
      </c>
      <c r="AC125" s="202">
        <v>15</v>
      </c>
      <c r="AD125" s="203">
        <v>165</v>
      </c>
      <c r="AE125" s="202">
        <v>15</v>
      </c>
      <c r="AF125" s="203">
        <v>165</v>
      </c>
      <c r="AG125" s="202">
        <v>15</v>
      </c>
      <c r="AH125" s="203">
        <v>165</v>
      </c>
      <c r="AI125" s="202">
        <v>15</v>
      </c>
      <c r="AJ125" s="203">
        <v>165</v>
      </c>
      <c r="AK125" s="202">
        <v>15</v>
      </c>
      <c r="AL125" s="204">
        <v>165</v>
      </c>
      <c r="AM125" s="202">
        <v>15</v>
      </c>
      <c r="AN125" s="204">
        <v>165</v>
      </c>
      <c r="AO125" s="202">
        <v>15</v>
      </c>
      <c r="AP125" s="206">
        <v>165</v>
      </c>
      <c r="AQ125" s="202">
        <v>15</v>
      </c>
      <c r="AR125" s="206">
        <v>165</v>
      </c>
      <c r="AS125" s="207"/>
      <c r="AT125" s="207"/>
    </row>
    <row r="126" spans="1:46" ht="13.5" x14ac:dyDescent="0.25">
      <c r="A126" s="200">
        <v>118</v>
      </c>
      <c r="B126" s="201" t="s">
        <v>129</v>
      </c>
      <c r="C126" s="202">
        <v>20</v>
      </c>
      <c r="D126" s="203">
        <v>80</v>
      </c>
      <c r="E126" s="202">
        <v>20</v>
      </c>
      <c r="F126" s="203">
        <v>80</v>
      </c>
      <c r="G126" s="202">
        <v>20</v>
      </c>
      <c r="H126" s="203">
        <v>60</v>
      </c>
      <c r="I126" s="202">
        <v>20</v>
      </c>
      <c r="J126" s="203">
        <v>60</v>
      </c>
      <c r="K126" s="202">
        <v>20</v>
      </c>
      <c r="L126" s="203">
        <v>120</v>
      </c>
      <c r="M126" s="202">
        <v>20</v>
      </c>
      <c r="N126" s="203">
        <v>80</v>
      </c>
      <c r="O126" s="202">
        <v>20</v>
      </c>
      <c r="P126" s="203">
        <v>80</v>
      </c>
      <c r="Q126" s="202">
        <v>20</v>
      </c>
      <c r="R126" s="203">
        <v>120</v>
      </c>
      <c r="S126" s="202">
        <v>20</v>
      </c>
      <c r="T126" s="203">
        <v>125</v>
      </c>
      <c r="U126" s="202">
        <v>20</v>
      </c>
      <c r="V126" s="203">
        <v>125</v>
      </c>
      <c r="W126" s="202">
        <v>20</v>
      </c>
      <c r="X126" s="203">
        <v>125</v>
      </c>
      <c r="Y126" s="202">
        <v>20</v>
      </c>
      <c r="Z126" s="203">
        <v>125</v>
      </c>
      <c r="AA126" s="202">
        <v>20</v>
      </c>
      <c r="AB126" s="203">
        <v>125</v>
      </c>
      <c r="AC126" s="202">
        <v>20</v>
      </c>
      <c r="AD126" s="203">
        <v>125</v>
      </c>
      <c r="AE126" s="202">
        <v>20</v>
      </c>
      <c r="AF126" s="203">
        <v>125</v>
      </c>
      <c r="AG126" s="202">
        <v>20</v>
      </c>
      <c r="AH126" s="203">
        <v>125</v>
      </c>
      <c r="AI126" s="202">
        <v>20</v>
      </c>
      <c r="AJ126" s="203">
        <v>125</v>
      </c>
      <c r="AK126" s="202">
        <v>20</v>
      </c>
      <c r="AL126" s="204">
        <v>150</v>
      </c>
      <c r="AM126" s="202">
        <v>20</v>
      </c>
      <c r="AN126" s="204">
        <v>150</v>
      </c>
      <c r="AO126" s="202">
        <v>20</v>
      </c>
      <c r="AP126" s="206">
        <v>150</v>
      </c>
      <c r="AQ126" s="202">
        <v>20</v>
      </c>
      <c r="AR126" s="206">
        <v>150</v>
      </c>
      <c r="AS126" s="207"/>
      <c r="AT126" s="207"/>
    </row>
    <row r="127" spans="1:46" ht="12.75" hidden="1" customHeight="1" outlineLevel="1" x14ac:dyDescent="0.25">
      <c r="A127" s="200">
        <v>119</v>
      </c>
      <c r="B127" s="201" t="s">
        <v>130</v>
      </c>
      <c r="C127" s="202">
        <v>15</v>
      </c>
      <c r="D127" s="203">
        <v>90</v>
      </c>
      <c r="E127" s="202">
        <v>15</v>
      </c>
      <c r="F127" s="203">
        <v>90</v>
      </c>
      <c r="G127" s="202">
        <v>15</v>
      </c>
      <c r="H127" s="203">
        <v>90</v>
      </c>
      <c r="I127" s="202">
        <v>15</v>
      </c>
      <c r="J127" s="203">
        <v>90</v>
      </c>
      <c r="K127" s="202">
        <v>15</v>
      </c>
      <c r="L127" s="203">
        <v>90</v>
      </c>
      <c r="M127" s="202">
        <v>15</v>
      </c>
      <c r="N127" s="203">
        <v>90</v>
      </c>
      <c r="O127" s="223"/>
      <c r="P127" s="224"/>
      <c r="Q127" s="223"/>
      <c r="R127" s="224"/>
      <c r="S127" s="223"/>
      <c r="T127" s="224"/>
      <c r="U127" s="223"/>
      <c r="V127" s="224"/>
      <c r="W127" s="223"/>
      <c r="X127" s="224"/>
      <c r="Y127" s="223"/>
      <c r="Z127" s="224"/>
      <c r="AA127" s="223"/>
      <c r="AB127" s="224"/>
      <c r="AC127" s="223"/>
      <c r="AD127" s="224"/>
      <c r="AE127" s="223"/>
      <c r="AF127" s="224"/>
      <c r="AG127" s="223"/>
      <c r="AH127" s="224"/>
      <c r="AI127" s="223"/>
      <c r="AJ127" s="224"/>
      <c r="AK127" s="223"/>
      <c r="AL127" s="225"/>
      <c r="AM127" s="223"/>
      <c r="AN127" s="225"/>
      <c r="AO127" s="223"/>
      <c r="AP127" s="206"/>
      <c r="AQ127" s="223"/>
      <c r="AR127" s="206"/>
      <c r="AS127" s="207"/>
      <c r="AT127" s="207"/>
    </row>
    <row r="128" spans="1:46" ht="13.5" collapsed="1" x14ac:dyDescent="0.25">
      <c r="A128" s="200">
        <v>120</v>
      </c>
      <c r="B128" s="201" t="s">
        <v>131</v>
      </c>
      <c r="C128" s="202">
        <v>12</v>
      </c>
      <c r="D128" s="203">
        <v>60</v>
      </c>
      <c r="E128" s="202">
        <v>12</v>
      </c>
      <c r="F128" s="203">
        <v>60</v>
      </c>
      <c r="G128" s="202">
        <v>12</v>
      </c>
      <c r="H128" s="203">
        <v>60</v>
      </c>
      <c r="I128" s="202">
        <v>12</v>
      </c>
      <c r="J128" s="203">
        <v>60</v>
      </c>
      <c r="K128" s="202">
        <v>12</v>
      </c>
      <c r="L128" s="203">
        <v>60</v>
      </c>
      <c r="M128" s="202">
        <v>12</v>
      </c>
      <c r="N128" s="203">
        <v>60</v>
      </c>
      <c r="O128" s="202">
        <v>12</v>
      </c>
      <c r="P128" s="203">
        <v>60</v>
      </c>
      <c r="Q128" s="202">
        <v>12</v>
      </c>
      <c r="R128" s="203">
        <v>100</v>
      </c>
      <c r="S128" s="202">
        <v>12</v>
      </c>
      <c r="T128" s="203">
        <v>100</v>
      </c>
      <c r="U128" s="202">
        <v>12</v>
      </c>
      <c r="V128" s="203">
        <v>100</v>
      </c>
      <c r="W128" s="202">
        <v>12</v>
      </c>
      <c r="X128" s="203">
        <v>100</v>
      </c>
      <c r="Y128" s="202">
        <v>12</v>
      </c>
      <c r="Z128" s="203">
        <v>100</v>
      </c>
      <c r="AA128" s="202">
        <v>12</v>
      </c>
      <c r="AB128" s="203">
        <v>100</v>
      </c>
      <c r="AC128" s="202">
        <v>12</v>
      </c>
      <c r="AD128" s="203">
        <v>100</v>
      </c>
      <c r="AE128" s="202">
        <v>12</v>
      </c>
      <c r="AF128" s="203">
        <v>100</v>
      </c>
      <c r="AG128" s="202">
        <v>12</v>
      </c>
      <c r="AH128" s="203">
        <v>100</v>
      </c>
      <c r="AI128" s="202">
        <v>12</v>
      </c>
      <c r="AJ128" s="203">
        <v>100</v>
      </c>
      <c r="AK128" s="202">
        <v>12</v>
      </c>
      <c r="AL128" s="204">
        <v>100</v>
      </c>
      <c r="AM128" s="202">
        <v>12</v>
      </c>
      <c r="AN128" s="204">
        <v>100</v>
      </c>
      <c r="AO128" s="202">
        <v>12</v>
      </c>
      <c r="AP128" s="206">
        <v>100</v>
      </c>
      <c r="AQ128" s="202">
        <v>12</v>
      </c>
      <c r="AR128" s="206">
        <v>100</v>
      </c>
      <c r="AS128" s="207"/>
      <c r="AT128" s="207"/>
    </row>
    <row r="129" spans="1:47" ht="13.5" x14ac:dyDescent="0.25">
      <c r="A129" s="249"/>
      <c r="B129" s="250" t="s">
        <v>132</v>
      </c>
      <c r="C129" s="251"/>
      <c r="D129" s="252"/>
      <c r="E129" s="251"/>
      <c r="F129" s="252"/>
      <c r="G129" s="251"/>
      <c r="H129" s="252"/>
      <c r="I129" s="251"/>
      <c r="J129" s="252"/>
      <c r="K129" s="251"/>
      <c r="L129" s="252"/>
      <c r="M129" s="253"/>
      <c r="N129" s="254"/>
      <c r="O129" s="253"/>
      <c r="P129" s="254"/>
      <c r="Q129" s="253"/>
      <c r="R129" s="254"/>
      <c r="S129" s="253"/>
      <c r="T129" s="254"/>
      <c r="U129" s="253"/>
      <c r="V129" s="254"/>
      <c r="W129" s="253"/>
      <c r="X129" s="254"/>
      <c r="Y129" s="253"/>
      <c r="Z129" s="254"/>
      <c r="AA129" s="253"/>
      <c r="AB129" s="254"/>
      <c r="AC129" s="253"/>
      <c r="AD129" s="254"/>
      <c r="AE129" s="253"/>
      <c r="AF129" s="254"/>
      <c r="AG129" s="253"/>
      <c r="AH129" s="254"/>
      <c r="AI129" s="253"/>
      <c r="AJ129" s="254"/>
      <c r="AK129" s="253"/>
      <c r="AL129" s="255"/>
      <c r="AM129" s="253"/>
      <c r="AN129" s="255"/>
      <c r="AO129" s="253"/>
      <c r="AP129" s="256"/>
      <c r="AQ129" s="253"/>
      <c r="AR129" s="256"/>
      <c r="AS129" s="207"/>
      <c r="AT129" s="207"/>
    </row>
    <row r="130" spans="1:47" ht="13.5" x14ac:dyDescent="0.25">
      <c r="A130" s="200">
        <v>121</v>
      </c>
      <c r="B130" s="201" t="s">
        <v>133</v>
      </c>
      <c r="C130" s="202">
        <v>20</v>
      </c>
      <c r="D130" s="203">
        <v>60</v>
      </c>
      <c r="E130" s="202">
        <v>20</v>
      </c>
      <c r="F130" s="203">
        <v>60</v>
      </c>
      <c r="G130" s="202">
        <v>20</v>
      </c>
      <c r="H130" s="203">
        <v>60</v>
      </c>
      <c r="I130" s="202">
        <v>20</v>
      </c>
      <c r="J130" s="203">
        <v>60</v>
      </c>
      <c r="K130" s="202">
        <v>20</v>
      </c>
      <c r="L130" s="203">
        <v>60</v>
      </c>
      <c r="M130" s="202">
        <v>20</v>
      </c>
      <c r="N130" s="203">
        <v>60</v>
      </c>
      <c r="O130" s="202">
        <v>20</v>
      </c>
      <c r="P130" s="203">
        <v>60</v>
      </c>
      <c r="Q130" s="202">
        <v>20</v>
      </c>
      <c r="R130" s="203">
        <v>100</v>
      </c>
      <c r="S130" s="202">
        <v>20</v>
      </c>
      <c r="T130" s="203">
        <v>100</v>
      </c>
      <c r="U130" s="202">
        <v>20</v>
      </c>
      <c r="V130" s="203">
        <v>100</v>
      </c>
      <c r="W130" s="202">
        <v>20</v>
      </c>
      <c r="X130" s="203">
        <v>100</v>
      </c>
      <c r="Y130" s="202">
        <v>20</v>
      </c>
      <c r="Z130" s="203">
        <v>120</v>
      </c>
      <c r="AA130" s="202">
        <v>20</v>
      </c>
      <c r="AB130" s="203">
        <v>120</v>
      </c>
      <c r="AC130" s="202">
        <v>20</v>
      </c>
      <c r="AD130" s="203">
        <v>120</v>
      </c>
      <c r="AE130" s="202">
        <v>20</v>
      </c>
      <c r="AF130" s="203">
        <v>120</v>
      </c>
      <c r="AG130" s="202">
        <v>20</v>
      </c>
      <c r="AH130" s="203">
        <v>120</v>
      </c>
      <c r="AI130" s="202">
        <v>20</v>
      </c>
      <c r="AJ130" s="203">
        <v>120</v>
      </c>
      <c r="AK130" s="202">
        <v>20</v>
      </c>
      <c r="AL130" s="204">
        <v>120</v>
      </c>
      <c r="AM130" s="202">
        <v>20</v>
      </c>
      <c r="AN130" s="204">
        <v>120</v>
      </c>
      <c r="AO130" s="202">
        <v>20</v>
      </c>
      <c r="AP130" s="206">
        <v>120</v>
      </c>
      <c r="AQ130" s="202">
        <v>20</v>
      </c>
      <c r="AR130" s="206">
        <v>120</v>
      </c>
      <c r="AS130" s="207"/>
      <c r="AT130" s="207"/>
    </row>
    <row r="131" spans="1:47" ht="13.5" x14ac:dyDescent="0.25">
      <c r="A131" s="200">
        <v>122</v>
      </c>
      <c r="B131" s="201" t="s">
        <v>134</v>
      </c>
      <c r="C131" s="202">
        <v>12</v>
      </c>
      <c r="D131" s="203">
        <v>60</v>
      </c>
      <c r="E131" s="202">
        <v>12</v>
      </c>
      <c r="F131" s="203">
        <v>60</v>
      </c>
      <c r="G131" s="202">
        <v>12</v>
      </c>
      <c r="H131" s="203">
        <v>60</v>
      </c>
      <c r="I131" s="202">
        <v>12</v>
      </c>
      <c r="J131" s="203">
        <v>60</v>
      </c>
      <c r="K131" s="202">
        <v>12</v>
      </c>
      <c r="L131" s="203">
        <v>60</v>
      </c>
      <c r="M131" s="202">
        <v>12</v>
      </c>
      <c r="N131" s="203">
        <v>60</v>
      </c>
      <c r="O131" s="202">
        <v>12</v>
      </c>
      <c r="P131" s="203">
        <v>60</v>
      </c>
      <c r="Q131" s="202">
        <v>12</v>
      </c>
      <c r="R131" s="203">
        <v>100</v>
      </c>
      <c r="S131" s="202">
        <v>12</v>
      </c>
      <c r="T131" s="203">
        <v>100</v>
      </c>
      <c r="U131" s="202">
        <v>12</v>
      </c>
      <c r="V131" s="203">
        <v>105</v>
      </c>
      <c r="W131" s="202">
        <v>12</v>
      </c>
      <c r="X131" s="203">
        <v>100</v>
      </c>
      <c r="Y131" s="202">
        <v>12</v>
      </c>
      <c r="Z131" s="203">
        <v>100</v>
      </c>
      <c r="AA131" s="202">
        <v>12</v>
      </c>
      <c r="AB131" s="203">
        <v>100</v>
      </c>
      <c r="AC131" s="202">
        <v>12</v>
      </c>
      <c r="AD131" s="203">
        <v>100</v>
      </c>
      <c r="AE131" s="202">
        <v>12</v>
      </c>
      <c r="AF131" s="203">
        <v>100</v>
      </c>
      <c r="AG131" s="202">
        <v>12</v>
      </c>
      <c r="AH131" s="203">
        <v>100</v>
      </c>
      <c r="AI131" s="202">
        <v>12</v>
      </c>
      <c r="AJ131" s="203">
        <v>100</v>
      </c>
      <c r="AK131" s="202">
        <v>12</v>
      </c>
      <c r="AL131" s="204">
        <v>100</v>
      </c>
      <c r="AM131" s="202">
        <v>12</v>
      </c>
      <c r="AN131" s="204">
        <v>100</v>
      </c>
      <c r="AO131" s="202">
        <v>12</v>
      </c>
      <c r="AP131" s="206">
        <v>150</v>
      </c>
      <c r="AQ131" s="202">
        <v>12</v>
      </c>
      <c r="AR131" s="206">
        <v>150</v>
      </c>
      <c r="AS131" s="207"/>
      <c r="AT131" s="207"/>
    </row>
    <row r="132" spans="1:47" ht="13.15" hidden="1" customHeight="1" outlineLevel="1" x14ac:dyDescent="0.25">
      <c r="A132" s="200">
        <v>123</v>
      </c>
      <c r="B132" s="201" t="s">
        <v>135</v>
      </c>
      <c r="C132" s="202">
        <v>12</v>
      </c>
      <c r="D132" s="203">
        <v>110</v>
      </c>
      <c r="E132" s="202">
        <v>12</v>
      </c>
      <c r="F132" s="203">
        <v>150</v>
      </c>
      <c r="G132" s="202">
        <v>12</v>
      </c>
      <c r="H132" s="203">
        <v>150</v>
      </c>
      <c r="I132" s="202">
        <v>12</v>
      </c>
      <c r="J132" s="203">
        <v>150</v>
      </c>
      <c r="K132" s="202">
        <v>12</v>
      </c>
      <c r="L132" s="203">
        <v>150</v>
      </c>
      <c r="M132" s="202">
        <v>12</v>
      </c>
      <c r="N132" s="203">
        <v>150</v>
      </c>
      <c r="O132" s="202">
        <v>12</v>
      </c>
      <c r="P132" s="203">
        <v>150</v>
      </c>
      <c r="Q132" s="202">
        <v>12</v>
      </c>
      <c r="R132" s="203">
        <v>150</v>
      </c>
      <c r="S132" s="202"/>
      <c r="T132" s="203"/>
      <c r="U132" s="202"/>
      <c r="V132" s="203"/>
      <c r="W132" s="202"/>
      <c r="X132" s="203"/>
      <c r="Y132" s="202"/>
      <c r="Z132" s="203"/>
      <c r="AA132" s="202"/>
      <c r="AB132" s="203"/>
      <c r="AC132" s="202"/>
      <c r="AD132" s="203"/>
      <c r="AE132" s="202"/>
      <c r="AF132" s="203"/>
      <c r="AG132" s="202"/>
      <c r="AH132" s="203"/>
      <c r="AI132" s="202"/>
      <c r="AJ132" s="203"/>
      <c r="AK132" s="202"/>
      <c r="AL132" s="204"/>
      <c r="AM132" s="202"/>
      <c r="AN132" s="204"/>
      <c r="AO132" s="202"/>
      <c r="AP132" s="206"/>
      <c r="AQ132" s="202"/>
      <c r="AR132" s="206"/>
      <c r="AS132" s="207"/>
      <c r="AT132" s="207"/>
    </row>
    <row r="133" spans="1:47" ht="13.5" collapsed="1" x14ac:dyDescent="0.25">
      <c r="A133" s="200">
        <v>124</v>
      </c>
      <c r="B133" s="201" t="s">
        <v>136</v>
      </c>
      <c r="C133" s="202">
        <v>12</v>
      </c>
      <c r="D133" s="203">
        <v>60</v>
      </c>
      <c r="E133" s="202">
        <v>12</v>
      </c>
      <c r="F133" s="203">
        <v>60</v>
      </c>
      <c r="G133" s="202">
        <v>12</v>
      </c>
      <c r="H133" s="203">
        <v>90</v>
      </c>
      <c r="I133" s="202">
        <v>12</v>
      </c>
      <c r="J133" s="203">
        <v>90</v>
      </c>
      <c r="K133" s="202">
        <v>12</v>
      </c>
      <c r="L133" s="203">
        <v>90</v>
      </c>
      <c r="M133" s="202">
        <v>12</v>
      </c>
      <c r="N133" s="203">
        <v>90</v>
      </c>
      <c r="O133" s="202">
        <v>12</v>
      </c>
      <c r="P133" s="203">
        <v>90</v>
      </c>
      <c r="Q133" s="202">
        <v>12</v>
      </c>
      <c r="R133" s="203">
        <v>130</v>
      </c>
      <c r="S133" s="202">
        <v>12</v>
      </c>
      <c r="T133" s="203">
        <v>130</v>
      </c>
      <c r="U133" s="202">
        <v>12</v>
      </c>
      <c r="V133" s="203">
        <v>130</v>
      </c>
      <c r="W133" s="202">
        <v>12</v>
      </c>
      <c r="X133" s="203">
        <v>130</v>
      </c>
      <c r="Y133" s="202">
        <v>12</v>
      </c>
      <c r="Z133" s="203">
        <v>130</v>
      </c>
      <c r="AA133" s="202">
        <v>12</v>
      </c>
      <c r="AB133" s="203">
        <v>130</v>
      </c>
      <c r="AC133" s="202">
        <v>12</v>
      </c>
      <c r="AD133" s="203">
        <v>130</v>
      </c>
      <c r="AE133" s="202">
        <v>12</v>
      </c>
      <c r="AF133" s="203">
        <v>130</v>
      </c>
      <c r="AG133" s="202">
        <v>12</v>
      </c>
      <c r="AH133" s="203">
        <v>130</v>
      </c>
      <c r="AI133" s="202">
        <v>12</v>
      </c>
      <c r="AJ133" s="203">
        <v>130</v>
      </c>
      <c r="AK133" s="202">
        <v>12</v>
      </c>
      <c r="AL133" s="204">
        <v>130</v>
      </c>
      <c r="AM133" s="202">
        <v>12</v>
      </c>
      <c r="AN133" s="204">
        <v>130</v>
      </c>
      <c r="AO133" s="202">
        <v>12</v>
      </c>
      <c r="AP133" s="206">
        <v>130</v>
      </c>
      <c r="AQ133" s="202">
        <v>12</v>
      </c>
      <c r="AR133" s="206">
        <v>130</v>
      </c>
      <c r="AS133" s="207"/>
      <c r="AT133" s="207"/>
    </row>
    <row r="134" spans="1:47" ht="13.5" x14ac:dyDescent="0.25">
      <c r="A134" s="200">
        <v>125</v>
      </c>
      <c r="B134" s="201" t="s">
        <v>137</v>
      </c>
      <c r="C134" s="202">
        <v>24</v>
      </c>
      <c r="D134" s="203">
        <v>120</v>
      </c>
      <c r="E134" s="202">
        <v>24</v>
      </c>
      <c r="F134" s="203">
        <v>120</v>
      </c>
      <c r="G134" s="202">
        <v>24</v>
      </c>
      <c r="H134" s="203">
        <v>120</v>
      </c>
      <c r="I134" s="202">
        <v>24</v>
      </c>
      <c r="J134" s="203">
        <v>120</v>
      </c>
      <c r="K134" s="202">
        <v>24</v>
      </c>
      <c r="L134" s="203">
        <v>120</v>
      </c>
      <c r="M134" s="202">
        <v>24</v>
      </c>
      <c r="N134" s="203">
        <v>120</v>
      </c>
      <c r="O134" s="202">
        <v>24</v>
      </c>
      <c r="P134" s="203">
        <v>120</v>
      </c>
      <c r="Q134" s="202">
        <v>24</v>
      </c>
      <c r="R134" s="203">
        <v>160</v>
      </c>
      <c r="S134" s="202">
        <v>24</v>
      </c>
      <c r="T134" s="203">
        <v>160</v>
      </c>
      <c r="U134" s="202">
        <v>24</v>
      </c>
      <c r="V134" s="203">
        <v>165</v>
      </c>
      <c r="W134" s="202">
        <v>24</v>
      </c>
      <c r="X134" s="203">
        <v>165</v>
      </c>
      <c r="Y134" s="202">
        <v>24</v>
      </c>
      <c r="Z134" s="203">
        <v>165</v>
      </c>
      <c r="AA134" s="202">
        <v>24</v>
      </c>
      <c r="AB134" s="203">
        <v>165</v>
      </c>
      <c r="AC134" s="202">
        <v>24</v>
      </c>
      <c r="AD134" s="203">
        <v>160</v>
      </c>
      <c r="AE134" s="202">
        <v>24</v>
      </c>
      <c r="AF134" s="203">
        <v>160</v>
      </c>
      <c r="AG134" s="202">
        <v>24</v>
      </c>
      <c r="AH134" s="203">
        <v>160</v>
      </c>
      <c r="AI134" s="202">
        <v>24</v>
      </c>
      <c r="AJ134" s="203">
        <v>160</v>
      </c>
      <c r="AK134" s="202">
        <v>24</v>
      </c>
      <c r="AL134" s="204">
        <v>160</v>
      </c>
      <c r="AM134" s="202">
        <v>24</v>
      </c>
      <c r="AN134" s="204">
        <v>160</v>
      </c>
      <c r="AO134" s="202">
        <v>24</v>
      </c>
      <c r="AP134" s="206">
        <v>160</v>
      </c>
      <c r="AQ134" s="202">
        <v>24</v>
      </c>
      <c r="AR134" s="206">
        <v>160</v>
      </c>
      <c r="AS134" s="207"/>
      <c r="AT134" s="207"/>
    </row>
    <row r="135" spans="1:47" ht="13.5" x14ac:dyDescent="0.25">
      <c r="A135" s="200">
        <v>126</v>
      </c>
      <c r="B135" s="201" t="s">
        <v>138</v>
      </c>
      <c r="C135" s="202">
        <v>12</v>
      </c>
      <c r="D135" s="203">
        <v>60</v>
      </c>
      <c r="E135" s="202">
        <v>12</v>
      </c>
      <c r="F135" s="203">
        <v>60</v>
      </c>
      <c r="G135" s="202">
        <v>12</v>
      </c>
      <c r="H135" s="203">
        <v>80</v>
      </c>
      <c r="I135" s="202">
        <v>12</v>
      </c>
      <c r="J135" s="203">
        <v>80</v>
      </c>
      <c r="K135" s="202">
        <v>12</v>
      </c>
      <c r="L135" s="203">
        <v>120</v>
      </c>
      <c r="M135" s="202">
        <v>12</v>
      </c>
      <c r="N135" s="203">
        <v>80</v>
      </c>
      <c r="O135" s="202">
        <v>12</v>
      </c>
      <c r="P135" s="203">
        <v>80</v>
      </c>
      <c r="Q135" s="202">
        <v>12</v>
      </c>
      <c r="R135" s="203">
        <v>120</v>
      </c>
      <c r="S135" s="202">
        <v>12</v>
      </c>
      <c r="T135" s="203">
        <v>150</v>
      </c>
      <c r="U135" s="202">
        <v>12</v>
      </c>
      <c r="V135" s="203">
        <v>150</v>
      </c>
      <c r="W135" s="202">
        <v>12</v>
      </c>
      <c r="X135" s="203">
        <v>150</v>
      </c>
      <c r="Y135" s="202">
        <v>12</v>
      </c>
      <c r="Z135" s="203">
        <v>150</v>
      </c>
      <c r="AA135" s="202">
        <v>12</v>
      </c>
      <c r="AB135" s="203">
        <v>150</v>
      </c>
      <c r="AC135" s="202">
        <v>12</v>
      </c>
      <c r="AD135" s="203">
        <v>150</v>
      </c>
      <c r="AE135" s="202">
        <v>12</v>
      </c>
      <c r="AF135" s="203">
        <v>150</v>
      </c>
      <c r="AG135" s="202">
        <v>12</v>
      </c>
      <c r="AH135" s="203">
        <v>150</v>
      </c>
      <c r="AI135" s="202">
        <v>12</v>
      </c>
      <c r="AJ135" s="203">
        <v>150</v>
      </c>
      <c r="AK135" s="202">
        <v>12</v>
      </c>
      <c r="AL135" s="204">
        <v>150</v>
      </c>
      <c r="AM135" s="202">
        <v>12</v>
      </c>
      <c r="AN135" s="204">
        <v>150</v>
      </c>
      <c r="AO135" s="202">
        <v>12</v>
      </c>
      <c r="AP135" s="206">
        <v>150</v>
      </c>
      <c r="AQ135" s="202">
        <v>12</v>
      </c>
      <c r="AR135" s="206">
        <v>150</v>
      </c>
      <c r="AS135" s="207"/>
      <c r="AT135" s="207"/>
    </row>
    <row r="136" spans="1:47" ht="13.5" x14ac:dyDescent="0.25">
      <c r="A136" s="249"/>
      <c r="B136" s="250" t="s">
        <v>139</v>
      </c>
      <c r="C136" s="251"/>
      <c r="D136" s="252"/>
      <c r="E136" s="251"/>
      <c r="F136" s="252"/>
      <c r="G136" s="251"/>
      <c r="H136" s="252"/>
      <c r="I136" s="251"/>
      <c r="J136" s="252"/>
      <c r="K136" s="251"/>
      <c r="L136" s="252"/>
      <c r="M136" s="253"/>
      <c r="N136" s="254"/>
      <c r="O136" s="253"/>
      <c r="P136" s="254"/>
      <c r="Q136" s="253"/>
      <c r="R136" s="254"/>
      <c r="S136" s="253"/>
      <c r="T136" s="254"/>
      <c r="U136" s="253"/>
      <c r="V136" s="254"/>
      <c r="W136" s="253"/>
      <c r="X136" s="254"/>
      <c r="Y136" s="253"/>
      <c r="Z136" s="254"/>
      <c r="AA136" s="253"/>
      <c r="AB136" s="254"/>
      <c r="AC136" s="253"/>
      <c r="AD136" s="254"/>
      <c r="AE136" s="253"/>
      <c r="AF136" s="254"/>
      <c r="AG136" s="253"/>
      <c r="AH136" s="254"/>
      <c r="AI136" s="253"/>
      <c r="AJ136" s="254"/>
      <c r="AK136" s="253"/>
      <c r="AL136" s="255"/>
      <c r="AM136" s="253"/>
      <c r="AN136" s="255"/>
      <c r="AO136" s="253"/>
      <c r="AP136" s="256"/>
      <c r="AQ136" s="253"/>
      <c r="AR136" s="256"/>
      <c r="AS136" s="207"/>
      <c r="AT136" s="207"/>
    </row>
    <row r="137" spans="1:47" ht="13.5" x14ac:dyDescent="0.25">
      <c r="A137" s="200">
        <v>127</v>
      </c>
      <c r="B137" s="201" t="s">
        <v>140</v>
      </c>
      <c r="C137" s="202">
        <v>12</v>
      </c>
      <c r="D137" s="203">
        <v>101</v>
      </c>
      <c r="E137" s="202">
        <v>12</v>
      </c>
      <c r="F137" s="203">
        <v>121</v>
      </c>
      <c r="G137" s="202">
        <v>12</v>
      </c>
      <c r="H137" s="203">
        <v>125</v>
      </c>
      <c r="I137" s="202">
        <v>12</v>
      </c>
      <c r="J137" s="203">
        <v>125</v>
      </c>
      <c r="K137" s="202">
        <v>12</v>
      </c>
      <c r="L137" s="203">
        <v>125</v>
      </c>
      <c r="M137" s="202">
        <v>12</v>
      </c>
      <c r="N137" s="203">
        <v>125</v>
      </c>
      <c r="O137" s="202">
        <v>12</v>
      </c>
      <c r="P137" s="203">
        <v>125</v>
      </c>
      <c r="Q137" s="202">
        <v>12</v>
      </c>
      <c r="R137" s="203">
        <v>125</v>
      </c>
      <c r="S137" s="202">
        <v>12</v>
      </c>
      <c r="T137" s="203">
        <v>120</v>
      </c>
      <c r="U137" s="202">
        <v>12</v>
      </c>
      <c r="V137" s="203">
        <v>120</v>
      </c>
      <c r="W137" s="202">
        <v>12</v>
      </c>
      <c r="X137" s="203">
        <v>120</v>
      </c>
      <c r="Y137" s="202">
        <v>12</v>
      </c>
      <c r="Z137" s="203">
        <v>120</v>
      </c>
      <c r="AA137" s="202">
        <v>12</v>
      </c>
      <c r="AB137" s="203">
        <v>120</v>
      </c>
      <c r="AC137" s="202">
        <v>12</v>
      </c>
      <c r="AD137" s="203">
        <v>130</v>
      </c>
      <c r="AE137" s="202">
        <v>12</v>
      </c>
      <c r="AF137" s="203">
        <v>130</v>
      </c>
      <c r="AG137" s="202">
        <v>12</v>
      </c>
      <c r="AH137" s="203">
        <v>130</v>
      </c>
      <c r="AI137" s="202">
        <v>12</v>
      </c>
      <c r="AJ137" s="203">
        <v>130</v>
      </c>
      <c r="AK137" s="202">
        <v>12</v>
      </c>
      <c r="AL137" s="204">
        <v>130</v>
      </c>
      <c r="AM137" s="202">
        <v>12</v>
      </c>
      <c r="AN137" s="204">
        <v>130</v>
      </c>
      <c r="AO137" s="202">
        <v>12</v>
      </c>
      <c r="AP137" s="206">
        <v>130</v>
      </c>
      <c r="AQ137" s="202">
        <v>12</v>
      </c>
      <c r="AR137" s="206">
        <v>130</v>
      </c>
      <c r="AS137" s="207"/>
      <c r="AT137" s="207"/>
    </row>
    <row r="138" spans="1:47" ht="13.5" x14ac:dyDescent="0.25">
      <c r="A138" s="200">
        <v>128</v>
      </c>
      <c r="B138" s="201" t="s">
        <v>141</v>
      </c>
      <c r="C138" s="202">
        <v>12</v>
      </c>
      <c r="D138" s="203">
        <v>121</v>
      </c>
      <c r="E138" s="202">
        <v>12</v>
      </c>
      <c r="F138" s="203">
        <v>80</v>
      </c>
      <c r="G138" s="202">
        <v>12</v>
      </c>
      <c r="H138" s="203">
        <v>80</v>
      </c>
      <c r="I138" s="202">
        <v>12</v>
      </c>
      <c r="J138" s="203">
        <v>80</v>
      </c>
      <c r="K138" s="202">
        <v>12</v>
      </c>
      <c r="L138" s="203">
        <v>125</v>
      </c>
      <c r="M138" s="202">
        <v>12</v>
      </c>
      <c r="N138" s="203">
        <v>110</v>
      </c>
      <c r="O138" s="202">
        <v>12</v>
      </c>
      <c r="P138" s="203">
        <v>110</v>
      </c>
      <c r="Q138" s="202">
        <v>12</v>
      </c>
      <c r="R138" s="203">
        <v>155</v>
      </c>
      <c r="S138" s="202">
        <v>12</v>
      </c>
      <c r="T138" s="203">
        <v>155</v>
      </c>
      <c r="U138" s="202">
        <v>12</v>
      </c>
      <c r="V138" s="203">
        <v>155</v>
      </c>
      <c r="W138" s="202">
        <v>12</v>
      </c>
      <c r="X138" s="203">
        <v>155</v>
      </c>
      <c r="Y138" s="202">
        <v>12</v>
      </c>
      <c r="Z138" s="203">
        <v>155</v>
      </c>
      <c r="AA138" s="202">
        <v>12</v>
      </c>
      <c r="AB138" s="203">
        <v>155</v>
      </c>
      <c r="AC138" s="202">
        <v>12</v>
      </c>
      <c r="AD138" s="203">
        <v>155</v>
      </c>
      <c r="AE138" s="202">
        <v>12</v>
      </c>
      <c r="AF138" s="203">
        <v>155</v>
      </c>
      <c r="AG138" s="202">
        <v>12</v>
      </c>
      <c r="AH138" s="203">
        <v>155</v>
      </c>
      <c r="AI138" s="202">
        <v>12</v>
      </c>
      <c r="AJ138" s="203">
        <v>155</v>
      </c>
      <c r="AK138" s="202">
        <v>12</v>
      </c>
      <c r="AL138" s="204">
        <v>155</v>
      </c>
      <c r="AM138" s="202">
        <v>12</v>
      </c>
      <c r="AN138" s="204">
        <v>155</v>
      </c>
      <c r="AO138" s="202">
        <v>12</v>
      </c>
      <c r="AP138" s="206">
        <v>155</v>
      </c>
      <c r="AQ138" s="202">
        <v>12</v>
      </c>
      <c r="AR138" s="206">
        <v>155</v>
      </c>
      <c r="AS138" s="207"/>
      <c r="AT138" s="207"/>
      <c r="AU138" s="84"/>
    </row>
    <row r="139" spans="1:47" ht="13.5" x14ac:dyDescent="0.25">
      <c r="A139" s="200">
        <v>129</v>
      </c>
      <c r="B139" s="201" t="s">
        <v>142</v>
      </c>
      <c r="C139" s="202">
        <v>12</v>
      </c>
      <c r="D139" s="203">
        <v>60</v>
      </c>
      <c r="E139" s="202">
        <v>12</v>
      </c>
      <c r="F139" s="203">
        <v>60</v>
      </c>
      <c r="G139" s="202">
        <v>12</v>
      </c>
      <c r="H139" s="203">
        <v>60</v>
      </c>
      <c r="I139" s="202">
        <v>12</v>
      </c>
      <c r="J139" s="203">
        <v>60</v>
      </c>
      <c r="K139" s="202">
        <v>12</v>
      </c>
      <c r="L139" s="203">
        <v>60</v>
      </c>
      <c r="M139" s="202">
        <v>12</v>
      </c>
      <c r="N139" s="203">
        <v>60</v>
      </c>
      <c r="O139" s="202">
        <v>12</v>
      </c>
      <c r="P139" s="203">
        <v>60</v>
      </c>
      <c r="Q139" s="202">
        <v>12</v>
      </c>
      <c r="R139" s="203">
        <v>110</v>
      </c>
      <c r="S139" s="202">
        <v>12</v>
      </c>
      <c r="T139" s="203">
        <v>120</v>
      </c>
      <c r="U139" s="202">
        <v>12</v>
      </c>
      <c r="V139" s="203">
        <v>120</v>
      </c>
      <c r="W139" s="202">
        <v>12</v>
      </c>
      <c r="X139" s="203">
        <v>120</v>
      </c>
      <c r="Y139" s="202">
        <v>12</v>
      </c>
      <c r="Z139" s="203">
        <v>120</v>
      </c>
      <c r="AA139" s="202">
        <v>12</v>
      </c>
      <c r="AB139" s="203">
        <v>120</v>
      </c>
      <c r="AC139" s="202">
        <v>12</v>
      </c>
      <c r="AD139" s="203">
        <v>120</v>
      </c>
      <c r="AE139" s="202">
        <v>12</v>
      </c>
      <c r="AF139" s="203">
        <v>120</v>
      </c>
      <c r="AG139" s="202">
        <v>12</v>
      </c>
      <c r="AH139" s="203">
        <v>120</v>
      </c>
      <c r="AI139" s="202">
        <v>24</v>
      </c>
      <c r="AJ139" s="203">
        <v>150</v>
      </c>
      <c r="AK139" s="202">
        <v>24</v>
      </c>
      <c r="AL139" s="204">
        <v>150</v>
      </c>
      <c r="AM139" s="202">
        <v>24</v>
      </c>
      <c r="AN139" s="204">
        <v>150</v>
      </c>
      <c r="AO139" s="202">
        <v>24</v>
      </c>
      <c r="AP139" s="206">
        <v>150</v>
      </c>
      <c r="AQ139" s="202">
        <v>24</v>
      </c>
      <c r="AR139" s="206">
        <v>150</v>
      </c>
      <c r="AS139" s="207"/>
      <c r="AT139" s="207"/>
    </row>
    <row r="140" spans="1:47" ht="13.5" x14ac:dyDescent="0.25">
      <c r="A140" s="200">
        <v>130</v>
      </c>
      <c r="B140" s="201" t="s">
        <v>143</v>
      </c>
      <c r="C140" s="202">
        <v>12</v>
      </c>
      <c r="D140" s="203">
        <v>121</v>
      </c>
      <c r="E140" s="202">
        <v>12</v>
      </c>
      <c r="F140" s="203">
        <v>121</v>
      </c>
      <c r="G140" s="202">
        <v>12</v>
      </c>
      <c r="H140" s="203">
        <v>121</v>
      </c>
      <c r="I140" s="202">
        <v>12</v>
      </c>
      <c r="J140" s="203">
        <v>125</v>
      </c>
      <c r="K140" s="202">
        <v>12</v>
      </c>
      <c r="L140" s="203">
        <v>125</v>
      </c>
      <c r="M140" s="202">
        <v>12</v>
      </c>
      <c r="N140" s="203">
        <v>125</v>
      </c>
      <c r="O140" s="202">
        <v>12</v>
      </c>
      <c r="P140" s="203">
        <v>125</v>
      </c>
      <c r="Q140" s="202">
        <v>12</v>
      </c>
      <c r="R140" s="203">
        <v>125</v>
      </c>
      <c r="S140" s="202">
        <v>12</v>
      </c>
      <c r="T140" s="203">
        <v>125</v>
      </c>
      <c r="U140" s="202">
        <v>12</v>
      </c>
      <c r="V140" s="203">
        <v>125</v>
      </c>
      <c r="W140" s="202">
        <v>12</v>
      </c>
      <c r="X140" s="203">
        <v>125</v>
      </c>
      <c r="Y140" s="202">
        <v>12</v>
      </c>
      <c r="Z140" s="203">
        <v>125</v>
      </c>
      <c r="AA140" s="202">
        <v>12</v>
      </c>
      <c r="AB140" s="203">
        <v>125</v>
      </c>
      <c r="AC140" s="202">
        <v>12</v>
      </c>
      <c r="AD140" s="203">
        <v>125</v>
      </c>
      <c r="AE140" s="202">
        <v>12</v>
      </c>
      <c r="AF140" s="203">
        <v>125</v>
      </c>
      <c r="AG140" s="202">
        <v>12</v>
      </c>
      <c r="AH140" s="203">
        <v>125</v>
      </c>
      <c r="AI140" s="202">
        <v>12</v>
      </c>
      <c r="AJ140" s="203">
        <v>125</v>
      </c>
      <c r="AK140" s="202">
        <v>12</v>
      </c>
      <c r="AL140" s="204">
        <v>125</v>
      </c>
      <c r="AM140" s="202">
        <v>12</v>
      </c>
      <c r="AN140" s="204">
        <v>125</v>
      </c>
      <c r="AO140" s="202">
        <v>12</v>
      </c>
      <c r="AP140" s="206">
        <v>125</v>
      </c>
      <c r="AQ140" s="202">
        <v>12</v>
      </c>
      <c r="AR140" s="206">
        <v>160</v>
      </c>
      <c r="AS140" s="207"/>
      <c r="AT140" s="207"/>
    </row>
    <row r="141" spans="1:47" ht="13.5" x14ac:dyDescent="0.25">
      <c r="A141" s="200">
        <v>131</v>
      </c>
      <c r="B141" s="201" t="s">
        <v>144</v>
      </c>
      <c r="C141" s="202">
        <v>12</v>
      </c>
      <c r="D141" s="203">
        <v>99</v>
      </c>
      <c r="E141" s="202">
        <v>12</v>
      </c>
      <c r="F141" s="203">
        <v>95</v>
      </c>
      <c r="G141" s="202">
        <v>12</v>
      </c>
      <c r="H141" s="203">
        <v>140</v>
      </c>
      <c r="I141" s="202">
        <v>12</v>
      </c>
      <c r="J141" s="203">
        <v>140</v>
      </c>
      <c r="K141" s="202">
        <v>12</v>
      </c>
      <c r="L141" s="203">
        <v>140</v>
      </c>
      <c r="M141" s="202">
        <v>12</v>
      </c>
      <c r="N141" s="203">
        <v>95</v>
      </c>
      <c r="O141" s="202">
        <v>12</v>
      </c>
      <c r="P141" s="203">
        <v>95</v>
      </c>
      <c r="Q141" s="202">
        <v>12</v>
      </c>
      <c r="R141" s="203">
        <v>140</v>
      </c>
      <c r="S141" s="202">
        <v>12</v>
      </c>
      <c r="T141" s="203">
        <v>140</v>
      </c>
      <c r="U141" s="202">
        <v>12</v>
      </c>
      <c r="V141" s="203">
        <v>140</v>
      </c>
      <c r="W141" s="202">
        <v>12</v>
      </c>
      <c r="X141" s="203">
        <v>140</v>
      </c>
      <c r="Y141" s="202">
        <v>12</v>
      </c>
      <c r="Z141" s="203">
        <v>140</v>
      </c>
      <c r="AA141" s="202">
        <v>12</v>
      </c>
      <c r="AB141" s="203">
        <v>140</v>
      </c>
      <c r="AC141" s="202">
        <v>12</v>
      </c>
      <c r="AD141" s="203">
        <v>140</v>
      </c>
      <c r="AE141" s="202">
        <v>12</v>
      </c>
      <c r="AF141" s="203">
        <v>140</v>
      </c>
      <c r="AG141" s="202">
        <v>12</v>
      </c>
      <c r="AH141" s="203">
        <v>140</v>
      </c>
      <c r="AI141" s="202">
        <v>12</v>
      </c>
      <c r="AJ141" s="203">
        <v>140</v>
      </c>
      <c r="AK141" s="202">
        <v>12</v>
      </c>
      <c r="AL141" s="204">
        <v>140</v>
      </c>
      <c r="AM141" s="202">
        <v>12</v>
      </c>
      <c r="AN141" s="204">
        <v>140</v>
      </c>
      <c r="AO141" s="202">
        <v>24</v>
      </c>
      <c r="AP141" s="206">
        <v>140</v>
      </c>
      <c r="AQ141" s="202">
        <v>24</v>
      </c>
      <c r="AR141" s="206">
        <v>140</v>
      </c>
      <c r="AS141" s="207"/>
      <c r="AT141" s="207"/>
    </row>
    <row r="142" spans="1:47" ht="13.5" x14ac:dyDescent="0.25">
      <c r="A142" s="249"/>
      <c r="B142" s="250" t="s">
        <v>145</v>
      </c>
      <c r="C142" s="251"/>
      <c r="D142" s="252"/>
      <c r="E142" s="251"/>
      <c r="F142" s="252"/>
      <c r="G142" s="251"/>
      <c r="H142" s="252"/>
      <c r="I142" s="251"/>
      <c r="J142" s="252"/>
      <c r="K142" s="251"/>
      <c r="L142" s="252"/>
      <c r="M142" s="253"/>
      <c r="N142" s="254"/>
      <c r="O142" s="253"/>
      <c r="P142" s="254"/>
      <c r="Q142" s="253"/>
      <c r="R142" s="254"/>
      <c r="S142" s="253"/>
      <c r="T142" s="254"/>
      <c r="U142" s="253"/>
      <c r="V142" s="254"/>
      <c r="W142" s="253"/>
      <c r="X142" s="254"/>
      <c r="Y142" s="253"/>
      <c r="Z142" s="254"/>
      <c r="AA142" s="253"/>
      <c r="AB142" s="254"/>
      <c r="AC142" s="253"/>
      <c r="AD142" s="254"/>
      <c r="AE142" s="253"/>
      <c r="AF142" s="254"/>
      <c r="AG142" s="253"/>
      <c r="AH142" s="254"/>
      <c r="AI142" s="253"/>
      <c r="AJ142" s="254"/>
      <c r="AK142" s="253"/>
      <c r="AL142" s="255"/>
      <c r="AM142" s="253"/>
      <c r="AN142" s="255"/>
      <c r="AO142" s="253"/>
      <c r="AP142" s="256"/>
      <c r="AQ142" s="253"/>
      <c r="AR142" s="256"/>
      <c r="AS142" s="207"/>
      <c r="AT142" s="207"/>
    </row>
    <row r="143" spans="1:47" ht="13.5" x14ac:dyDescent="0.25">
      <c r="A143" s="200">
        <v>132</v>
      </c>
      <c r="B143" s="201" t="s">
        <v>146</v>
      </c>
      <c r="C143" s="202">
        <v>12</v>
      </c>
      <c r="D143" s="203">
        <v>60</v>
      </c>
      <c r="E143" s="202">
        <v>12</v>
      </c>
      <c r="F143" s="203">
        <v>60</v>
      </c>
      <c r="G143" s="202">
        <v>12</v>
      </c>
      <c r="H143" s="203">
        <v>60</v>
      </c>
      <c r="I143" s="202">
        <v>12</v>
      </c>
      <c r="J143" s="203">
        <v>60</v>
      </c>
      <c r="K143" s="202">
        <v>12</v>
      </c>
      <c r="L143" s="203">
        <v>60</v>
      </c>
      <c r="M143" s="202">
        <v>12</v>
      </c>
      <c r="N143" s="203">
        <v>60</v>
      </c>
      <c r="O143" s="202">
        <v>12</v>
      </c>
      <c r="P143" s="203">
        <v>60</v>
      </c>
      <c r="Q143" s="202">
        <v>12</v>
      </c>
      <c r="R143" s="203">
        <v>100</v>
      </c>
      <c r="S143" s="202">
        <v>12</v>
      </c>
      <c r="T143" s="203">
        <v>105</v>
      </c>
      <c r="U143" s="202">
        <v>12</v>
      </c>
      <c r="V143" s="203">
        <v>105</v>
      </c>
      <c r="W143" s="202">
        <v>12</v>
      </c>
      <c r="X143" s="203">
        <v>105</v>
      </c>
      <c r="Y143" s="202">
        <v>12</v>
      </c>
      <c r="Z143" s="203">
        <v>105</v>
      </c>
      <c r="AA143" s="202">
        <v>12</v>
      </c>
      <c r="AB143" s="203">
        <v>105</v>
      </c>
      <c r="AC143" s="202">
        <v>12</v>
      </c>
      <c r="AD143" s="203">
        <v>105</v>
      </c>
      <c r="AE143" s="202">
        <v>12</v>
      </c>
      <c r="AF143" s="203">
        <v>105</v>
      </c>
      <c r="AG143" s="202">
        <v>12</v>
      </c>
      <c r="AH143" s="203">
        <v>130</v>
      </c>
      <c r="AI143" s="202">
        <v>12</v>
      </c>
      <c r="AJ143" s="203">
        <v>130</v>
      </c>
      <c r="AK143" s="202">
        <v>12</v>
      </c>
      <c r="AL143" s="204">
        <v>130</v>
      </c>
      <c r="AM143" s="202">
        <v>12</v>
      </c>
      <c r="AN143" s="204">
        <v>130</v>
      </c>
      <c r="AO143" s="202">
        <v>12</v>
      </c>
      <c r="AP143" s="206">
        <v>130</v>
      </c>
      <c r="AQ143" s="202">
        <v>12</v>
      </c>
      <c r="AR143" s="206">
        <v>130</v>
      </c>
      <c r="AS143" s="207"/>
      <c r="AT143" s="207"/>
    </row>
    <row r="144" spans="1:47" ht="13.5" hidden="1" outlineLevel="1" x14ac:dyDescent="0.25">
      <c r="A144" s="200">
        <v>133</v>
      </c>
      <c r="B144" s="201" t="s">
        <v>147</v>
      </c>
      <c r="C144" s="202">
        <v>18</v>
      </c>
      <c r="D144" s="203">
        <v>60</v>
      </c>
      <c r="E144" s="202">
        <v>18</v>
      </c>
      <c r="F144" s="203">
        <v>60</v>
      </c>
      <c r="G144" s="202">
        <v>18</v>
      </c>
      <c r="H144" s="203">
        <v>60</v>
      </c>
      <c r="I144" s="202">
        <v>18</v>
      </c>
      <c r="J144" s="203">
        <v>60</v>
      </c>
      <c r="K144" s="202">
        <v>18</v>
      </c>
      <c r="L144" s="203">
        <v>60</v>
      </c>
      <c r="M144" s="202">
        <v>18</v>
      </c>
      <c r="N144" s="203">
        <v>60</v>
      </c>
      <c r="O144" s="202">
        <v>18</v>
      </c>
      <c r="P144" s="203">
        <v>80</v>
      </c>
      <c r="Q144" s="202">
        <v>18</v>
      </c>
      <c r="R144" s="203">
        <v>120</v>
      </c>
      <c r="S144" s="202">
        <v>18</v>
      </c>
      <c r="T144" s="203">
        <v>130</v>
      </c>
      <c r="U144" s="202">
        <v>18</v>
      </c>
      <c r="V144" s="203">
        <v>130</v>
      </c>
      <c r="W144" s="202">
        <v>18</v>
      </c>
      <c r="X144" s="203">
        <v>130</v>
      </c>
      <c r="Y144" s="202">
        <v>18</v>
      </c>
      <c r="Z144" s="203">
        <v>130</v>
      </c>
      <c r="AA144" s="202">
        <v>18</v>
      </c>
      <c r="AB144" s="203">
        <v>130</v>
      </c>
      <c r="AC144" s="202">
        <v>18</v>
      </c>
      <c r="AD144" s="203">
        <v>130</v>
      </c>
      <c r="AE144" s="202">
        <v>18</v>
      </c>
      <c r="AF144" s="203">
        <v>130</v>
      </c>
      <c r="AG144" s="202">
        <v>18</v>
      </c>
      <c r="AH144" s="203">
        <v>130</v>
      </c>
      <c r="AI144" s="202"/>
      <c r="AJ144" s="203"/>
      <c r="AK144" s="202"/>
      <c r="AL144" s="204"/>
      <c r="AM144" s="202"/>
      <c r="AN144" s="204"/>
      <c r="AO144" s="202"/>
      <c r="AP144" s="206"/>
      <c r="AQ144" s="202"/>
      <c r="AR144" s="206"/>
      <c r="AS144" s="207"/>
      <c r="AT144" s="207"/>
    </row>
    <row r="145" spans="1:46" ht="13.5" collapsed="1" x14ac:dyDescent="0.25">
      <c r="A145" s="200">
        <v>134</v>
      </c>
      <c r="B145" s="201" t="s">
        <v>148</v>
      </c>
      <c r="C145" s="202">
        <v>20</v>
      </c>
      <c r="D145" s="203">
        <v>90</v>
      </c>
      <c r="E145" s="202">
        <v>20</v>
      </c>
      <c r="F145" s="203">
        <v>90</v>
      </c>
      <c r="G145" s="202">
        <v>20</v>
      </c>
      <c r="H145" s="203">
        <v>90</v>
      </c>
      <c r="I145" s="202">
        <v>20</v>
      </c>
      <c r="J145" s="203">
        <v>90</v>
      </c>
      <c r="K145" s="202">
        <v>20</v>
      </c>
      <c r="L145" s="203">
        <v>90</v>
      </c>
      <c r="M145" s="202">
        <v>20</v>
      </c>
      <c r="N145" s="203">
        <v>140</v>
      </c>
      <c r="O145" s="202">
        <v>20</v>
      </c>
      <c r="P145" s="203">
        <v>140</v>
      </c>
      <c r="Q145" s="202">
        <v>20</v>
      </c>
      <c r="R145" s="203">
        <v>140</v>
      </c>
      <c r="S145" s="202">
        <v>20</v>
      </c>
      <c r="T145" s="203">
        <v>140</v>
      </c>
      <c r="U145" s="202">
        <v>20</v>
      </c>
      <c r="V145" s="203">
        <v>140</v>
      </c>
      <c r="W145" s="202">
        <v>20</v>
      </c>
      <c r="X145" s="203">
        <v>140</v>
      </c>
      <c r="Y145" s="202">
        <v>20</v>
      </c>
      <c r="Z145" s="203">
        <v>140</v>
      </c>
      <c r="AA145" s="202">
        <v>20</v>
      </c>
      <c r="AB145" s="203">
        <v>140</v>
      </c>
      <c r="AC145" s="202">
        <v>20</v>
      </c>
      <c r="AD145" s="203">
        <v>140</v>
      </c>
      <c r="AE145" s="202">
        <v>20</v>
      </c>
      <c r="AF145" s="203">
        <v>140</v>
      </c>
      <c r="AG145" s="202">
        <v>20</v>
      </c>
      <c r="AH145" s="203">
        <v>140</v>
      </c>
      <c r="AI145" s="202">
        <v>20</v>
      </c>
      <c r="AJ145" s="203">
        <v>140</v>
      </c>
      <c r="AK145" s="202">
        <v>20</v>
      </c>
      <c r="AL145" s="204">
        <v>140</v>
      </c>
      <c r="AM145" s="202">
        <v>20</v>
      </c>
      <c r="AN145" s="204">
        <v>140</v>
      </c>
      <c r="AO145" s="202">
        <v>20</v>
      </c>
      <c r="AP145" s="206">
        <v>140</v>
      </c>
      <c r="AQ145" s="202">
        <v>20</v>
      </c>
      <c r="AR145" s="206">
        <v>140</v>
      </c>
      <c r="AS145" s="207"/>
      <c r="AT145" s="207"/>
    </row>
    <row r="146" spans="1:46" ht="13.5" x14ac:dyDescent="0.25">
      <c r="A146" s="200">
        <v>135</v>
      </c>
      <c r="B146" s="201" t="s">
        <v>149</v>
      </c>
      <c r="C146" s="202">
        <v>20</v>
      </c>
      <c r="D146" s="203">
        <v>100</v>
      </c>
      <c r="E146" s="202">
        <v>20</v>
      </c>
      <c r="F146" s="203">
        <v>100</v>
      </c>
      <c r="G146" s="202">
        <v>20</v>
      </c>
      <c r="H146" s="203">
        <v>120</v>
      </c>
      <c r="I146" s="202">
        <v>20</v>
      </c>
      <c r="J146" s="203">
        <v>120</v>
      </c>
      <c r="K146" s="202">
        <v>20</v>
      </c>
      <c r="L146" s="203">
        <v>120</v>
      </c>
      <c r="M146" s="202">
        <v>20</v>
      </c>
      <c r="N146" s="203">
        <v>120</v>
      </c>
      <c r="O146" s="202">
        <v>20</v>
      </c>
      <c r="P146" s="203">
        <v>120</v>
      </c>
      <c r="Q146" s="202">
        <v>20</v>
      </c>
      <c r="R146" s="203">
        <v>165</v>
      </c>
      <c r="S146" s="202">
        <v>20</v>
      </c>
      <c r="T146" s="203">
        <v>165</v>
      </c>
      <c r="U146" s="202">
        <v>20</v>
      </c>
      <c r="V146" s="203">
        <v>165</v>
      </c>
      <c r="W146" s="202">
        <v>20</v>
      </c>
      <c r="X146" s="203">
        <v>165</v>
      </c>
      <c r="Y146" s="202">
        <v>20</v>
      </c>
      <c r="Z146" s="203">
        <v>165</v>
      </c>
      <c r="AA146" s="202">
        <v>20</v>
      </c>
      <c r="AB146" s="203">
        <v>165</v>
      </c>
      <c r="AC146" s="202">
        <v>20</v>
      </c>
      <c r="AD146" s="203">
        <v>165</v>
      </c>
      <c r="AE146" s="202">
        <v>20</v>
      </c>
      <c r="AF146" s="203">
        <v>165</v>
      </c>
      <c r="AG146" s="202">
        <v>20</v>
      </c>
      <c r="AH146" s="203">
        <v>165</v>
      </c>
      <c r="AI146" s="202">
        <v>20</v>
      </c>
      <c r="AJ146" s="203">
        <v>165</v>
      </c>
      <c r="AK146" s="202">
        <v>20</v>
      </c>
      <c r="AL146" s="204">
        <v>165</v>
      </c>
      <c r="AM146" s="202">
        <v>20</v>
      </c>
      <c r="AN146" s="204">
        <v>165</v>
      </c>
      <c r="AO146" s="202">
        <v>20</v>
      </c>
      <c r="AP146" s="206">
        <v>165</v>
      </c>
      <c r="AQ146" s="202">
        <v>20</v>
      </c>
      <c r="AR146" s="206">
        <v>165</v>
      </c>
      <c r="AS146" s="207"/>
      <c r="AT146" s="207"/>
    </row>
    <row r="147" spans="1:46" ht="13.5" x14ac:dyDescent="0.25">
      <c r="A147" s="200">
        <v>136</v>
      </c>
      <c r="B147" s="201" t="s">
        <v>150</v>
      </c>
      <c r="C147" s="202">
        <v>12</v>
      </c>
      <c r="D147" s="203">
        <v>100</v>
      </c>
      <c r="E147" s="202">
        <v>12</v>
      </c>
      <c r="F147" s="203">
        <v>100</v>
      </c>
      <c r="G147" s="202">
        <v>12</v>
      </c>
      <c r="H147" s="203">
        <v>100</v>
      </c>
      <c r="I147" s="202">
        <v>12</v>
      </c>
      <c r="J147" s="203">
        <v>100</v>
      </c>
      <c r="K147" s="202">
        <v>12</v>
      </c>
      <c r="L147" s="203">
        <v>100</v>
      </c>
      <c r="M147" s="202">
        <v>12</v>
      </c>
      <c r="N147" s="203">
        <v>100</v>
      </c>
      <c r="O147" s="202">
        <v>12</v>
      </c>
      <c r="P147" s="203">
        <v>100</v>
      </c>
      <c r="Q147" s="202">
        <v>12</v>
      </c>
      <c r="R147" s="203">
        <v>100</v>
      </c>
      <c r="S147" s="202">
        <v>12</v>
      </c>
      <c r="T147" s="203">
        <v>100</v>
      </c>
      <c r="U147" s="202">
        <v>12</v>
      </c>
      <c r="V147" s="203">
        <v>140</v>
      </c>
      <c r="W147" s="202">
        <v>12</v>
      </c>
      <c r="X147" s="203">
        <v>140</v>
      </c>
      <c r="Y147" s="202">
        <v>12</v>
      </c>
      <c r="Z147" s="203">
        <v>140</v>
      </c>
      <c r="AA147" s="202">
        <v>12</v>
      </c>
      <c r="AB147" s="203">
        <v>140</v>
      </c>
      <c r="AC147" s="202">
        <v>12</v>
      </c>
      <c r="AD147" s="203">
        <v>140</v>
      </c>
      <c r="AE147" s="202">
        <v>12</v>
      </c>
      <c r="AF147" s="203">
        <v>140</v>
      </c>
      <c r="AG147" s="202">
        <v>12</v>
      </c>
      <c r="AH147" s="203">
        <v>140</v>
      </c>
      <c r="AI147" s="202">
        <v>12</v>
      </c>
      <c r="AJ147" s="203">
        <v>140</v>
      </c>
      <c r="AK147" s="202">
        <v>12</v>
      </c>
      <c r="AL147" s="204">
        <v>140</v>
      </c>
      <c r="AM147" s="202">
        <v>12</v>
      </c>
      <c r="AN147" s="204">
        <v>140</v>
      </c>
      <c r="AO147" s="202">
        <v>12</v>
      </c>
      <c r="AP147" s="206">
        <v>140</v>
      </c>
      <c r="AQ147" s="202">
        <v>12</v>
      </c>
      <c r="AR147" s="206">
        <v>140</v>
      </c>
      <c r="AS147" s="207"/>
      <c r="AT147" s="207"/>
    </row>
    <row r="148" spans="1:46" ht="13.5" x14ac:dyDescent="0.25">
      <c r="A148" s="200">
        <v>137</v>
      </c>
      <c r="B148" s="201" t="s">
        <v>151</v>
      </c>
      <c r="C148" s="202">
        <v>15</v>
      </c>
      <c r="D148" s="203">
        <v>60</v>
      </c>
      <c r="E148" s="202">
        <v>15</v>
      </c>
      <c r="F148" s="203">
        <v>60</v>
      </c>
      <c r="G148" s="202">
        <v>15</v>
      </c>
      <c r="H148" s="203">
        <v>60</v>
      </c>
      <c r="I148" s="202">
        <v>15</v>
      </c>
      <c r="J148" s="203">
        <v>60</v>
      </c>
      <c r="K148" s="202">
        <v>15</v>
      </c>
      <c r="L148" s="203">
        <v>60</v>
      </c>
      <c r="M148" s="202">
        <v>15</v>
      </c>
      <c r="N148" s="203">
        <v>60</v>
      </c>
      <c r="O148" s="202">
        <v>15</v>
      </c>
      <c r="P148" s="203">
        <v>60</v>
      </c>
      <c r="Q148" s="202">
        <v>15</v>
      </c>
      <c r="R148" s="203">
        <v>110</v>
      </c>
      <c r="S148" s="202">
        <v>20</v>
      </c>
      <c r="T148" s="203">
        <v>110</v>
      </c>
      <c r="U148" s="202">
        <v>20</v>
      </c>
      <c r="V148" s="203">
        <v>110</v>
      </c>
      <c r="W148" s="202">
        <v>20</v>
      </c>
      <c r="X148" s="203">
        <v>110</v>
      </c>
      <c r="Y148" s="202">
        <v>20</v>
      </c>
      <c r="Z148" s="203">
        <v>110</v>
      </c>
      <c r="AA148" s="202">
        <v>20</v>
      </c>
      <c r="AB148" s="203">
        <v>110</v>
      </c>
      <c r="AC148" s="202">
        <v>20</v>
      </c>
      <c r="AD148" s="203">
        <v>110</v>
      </c>
      <c r="AE148" s="202">
        <v>20</v>
      </c>
      <c r="AF148" s="203">
        <v>110</v>
      </c>
      <c r="AG148" s="202">
        <v>20</v>
      </c>
      <c r="AH148" s="203">
        <v>110</v>
      </c>
      <c r="AI148" s="202">
        <v>20</v>
      </c>
      <c r="AJ148" s="203">
        <v>110</v>
      </c>
      <c r="AK148" s="202">
        <v>20</v>
      </c>
      <c r="AL148" s="204">
        <v>110</v>
      </c>
      <c r="AM148" s="202">
        <v>20</v>
      </c>
      <c r="AN148" s="204">
        <v>110</v>
      </c>
      <c r="AO148" s="202">
        <v>20</v>
      </c>
      <c r="AP148" s="206">
        <v>110</v>
      </c>
      <c r="AQ148" s="202">
        <v>20</v>
      </c>
      <c r="AR148" s="206">
        <v>110</v>
      </c>
      <c r="AS148" s="207"/>
      <c r="AT148" s="207"/>
    </row>
    <row r="149" spans="1:46" ht="13.5" x14ac:dyDescent="0.25">
      <c r="A149" s="200">
        <v>138</v>
      </c>
      <c r="B149" s="201" t="s">
        <v>152</v>
      </c>
      <c r="C149" s="202">
        <v>12</v>
      </c>
      <c r="D149" s="203">
        <v>80</v>
      </c>
      <c r="E149" s="202">
        <v>12</v>
      </c>
      <c r="F149" s="203">
        <v>80</v>
      </c>
      <c r="G149" s="202">
        <v>12</v>
      </c>
      <c r="H149" s="203">
        <v>80</v>
      </c>
      <c r="I149" s="202">
        <v>12</v>
      </c>
      <c r="J149" s="203">
        <v>80</v>
      </c>
      <c r="K149" s="202">
        <v>12</v>
      </c>
      <c r="L149" s="203">
        <v>80</v>
      </c>
      <c r="M149" s="202">
        <v>12</v>
      </c>
      <c r="N149" s="203">
        <v>80</v>
      </c>
      <c r="O149" s="202">
        <v>12</v>
      </c>
      <c r="P149" s="203">
        <v>80</v>
      </c>
      <c r="Q149" s="202">
        <v>12</v>
      </c>
      <c r="R149" s="203">
        <v>130</v>
      </c>
      <c r="S149" s="202">
        <v>12</v>
      </c>
      <c r="T149" s="203">
        <v>130</v>
      </c>
      <c r="U149" s="202">
        <v>12</v>
      </c>
      <c r="V149" s="203">
        <v>130</v>
      </c>
      <c r="W149" s="202">
        <v>12</v>
      </c>
      <c r="X149" s="203">
        <v>130</v>
      </c>
      <c r="Y149" s="202">
        <v>12</v>
      </c>
      <c r="Z149" s="203">
        <v>130</v>
      </c>
      <c r="AA149" s="202">
        <v>12</v>
      </c>
      <c r="AB149" s="203">
        <v>130</v>
      </c>
      <c r="AC149" s="202">
        <v>12</v>
      </c>
      <c r="AD149" s="203">
        <v>130</v>
      </c>
      <c r="AE149" s="202">
        <v>12</v>
      </c>
      <c r="AF149" s="203">
        <v>130</v>
      </c>
      <c r="AG149" s="202">
        <v>12</v>
      </c>
      <c r="AH149" s="203">
        <v>130</v>
      </c>
      <c r="AI149" s="202">
        <v>12</v>
      </c>
      <c r="AJ149" s="203">
        <v>130</v>
      </c>
      <c r="AK149" s="202">
        <v>12</v>
      </c>
      <c r="AL149" s="204">
        <v>130</v>
      </c>
      <c r="AM149" s="202">
        <v>12</v>
      </c>
      <c r="AN149" s="204">
        <v>130</v>
      </c>
      <c r="AO149" s="202">
        <v>12</v>
      </c>
      <c r="AP149" s="206">
        <v>130</v>
      </c>
      <c r="AQ149" s="202">
        <v>12</v>
      </c>
      <c r="AR149" s="206">
        <v>130</v>
      </c>
      <c r="AS149" s="207"/>
      <c r="AT149" s="207"/>
    </row>
    <row r="150" spans="1:46" ht="13.5" x14ac:dyDescent="0.25">
      <c r="A150" s="200">
        <v>139</v>
      </c>
      <c r="B150" s="201" t="s">
        <v>153</v>
      </c>
      <c r="C150" s="202">
        <v>12</v>
      </c>
      <c r="D150" s="203">
        <v>60</v>
      </c>
      <c r="E150" s="202">
        <v>12</v>
      </c>
      <c r="F150" s="203">
        <v>105</v>
      </c>
      <c r="G150" s="202">
        <v>12</v>
      </c>
      <c r="H150" s="203">
        <v>105</v>
      </c>
      <c r="I150" s="202">
        <v>12</v>
      </c>
      <c r="J150" s="203">
        <v>105</v>
      </c>
      <c r="K150" s="202">
        <v>12</v>
      </c>
      <c r="L150" s="203">
        <v>105</v>
      </c>
      <c r="M150" s="202">
        <v>12</v>
      </c>
      <c r="N150" s="203">
        <v>80</v>
      </c>
      <c r="O150" s="202">
        <v>12</v>
      </c>
      <c r="P150" s="203">
        <v>105</v>
      </c>
      <c r="Q150" s="202">
        <v>12</v>
      </c>
      <c r="R150" s="203">
        <v>125</v>
      </c>
      <c r="S150" s="202">
        <v>12</v>
      </c>
      <c r="T150" s="203">
        <v>125</v>
      </c>
      <c r="U150" s="202">
        <v>12</v>
      </c>
      <c r="V150" s="203">
        <v>125</v>
      </c>
      <c r="W150" s="202">
        <v>12</v>
      </c>
      <c r="X150" s="203">
        <v>125</v>
      </c>
      <c r="Y150" s="202">
        <v>12</v>
      </c>
      <c r="Z150" s="203">
        <v>125</v>
      </c>
      <c r="AA150" s="202">
        <v>12</v>
      </c>
      <c r="AB150" s="203">
        <v>140</v>
      </c>
      <c r="AC150" s="202">
        <v>12</v>
      </c>
      <c r="AD150" s="203">
        <v>140</v>
      </c>
      <c r="AE150" s="202">
        <v>12</v>
      </c>
      <c r="AF150" s="203">
        <v>140</v>
      </c>
      <c r="AG150" s="202">
        <v>12</v>
      </c>
      <c r="AH150" s="203">
        <v>140</v>
      </c>
      <c r="AI150" s="202">
        <v>12</v>
      </c>
      <c r="AJ150" s="203">
        <v>140</v>
      </c>
      <c r="AK150" s="202">
        <v>12</v>
      </c>
      <c r="AL150" s="204">
        <v>140</v>
      </c>
      <c r="AM150" s="202">
        <v>12</v>
      </c>
      <c r="AN150" s="204">
        <v>140</v>
      </c>
      <c r="AO150" s="202">
        <v>12</v>
      </c>
      <c r="AP150" s="206">
        <v>140</v>
      </c>
      <c r="AQ150" s="202">
        <v>12</v>
      </c>
      <c r="AR150" s="206">
        <v>140</v>
      </c>
      <c r="AS150" s="207"/>
      <c r="AT150" s="207"/>
    </row>
    <row r="151" spans="1:46" ht="13.5" x14ac:dyDescent="0.25">
      <c r="A151" s="200">
        <v>140</v>
      </c>
      <c r="B151" s="201" t="s">
        <v>154</v>
      </c>
      <c r="C151" s="202">
        <v>12</v>
      </c>
      <c r="D151" s="203">
        <v>70</v>
      </c>
      <c r="E151" s="202">
        <v>12</v>
      </c>
      <c r="F151" s="203">
        <v>70</v>
      </c>
      <c r="G151" s="202">
        <v>12</v>
      </c>
      <c r="H151" s="203">
        <v>70</v>
      </c>
      <c r="I151" s="202">
        <v>12</v>
      </c>
      <c r="J151" s="203">
        <v>70</v>
      </c>
      <c r="K151" s="202">
        <v>12</v>
      </c>
      <c r="L151" s="203">
        <v>70</v>
      </c>
      <c r="M151" s="202">
        <v>12</v>
      </c>
      <c r="N151" s="203">
        <v>70</v>
      </c>
      <c r="O151" s="202">
        <v>12</v>
      </c>
      <c r="P151" s="203">
        <v>70</v>
      </c>
      <c r="Q151" s="202">
        <v>12</v>
      </c>
      <c r="R151" s="203">
        <v>115</v>
      </c>
      <c r="S151" s="202">
        <v>12</v>
      </c>
      <c r="T151" s="203">
        <v>140</v>
      </c>
      <c r="U151" s="202">
        <v>12</v>
      </c>
      <c r="V151" s="203">
        <v>140</v>
      </c>
      <c r="W151" s="202">
        <v>12</v>
      </c>
      <c r="X151" s="203">
        <v>140</v>
      </c>
      <c r="Y151" s="202">
        <v>12</v>
      </c>
      <c r="Z151" s="203">
        <v>140</v>
      </c>
      <c r="AA151" s="202">
        <v>12</v>
      </c>
      <c r="AB151" s="203">
        <v>140</v>
      </c>
      <c r="AC151" s="202">
        <v>12</v>
      </c>
      <c r="AD151" s="203">
        <v>140</v>
      </c>
      <c r="AE151" s="202">
        <v>12</v>
      </c>
      <c r="AF151" s="203">
        <v>140</v>
      </c>
      <c r="AG151" s="202">
        <v>12</v>
      </c>
      <c r="AH151" s="203">
        <v>140</v>
      </c>
      <c r="AI151" s="202">
        <v>12</v>
      </c>
      <c r="AJ151" s="203">
        <v>140</v>
      </c>
      <c r="AK151" s="202">
        <v>12</v>
      </c>
      <c r="AL151" s="204">
        <v>140</v>
      </c>
      <c r="AM151" s="202">
        <v>12</v>
      </c>
      <c r="AN151" s="204">
        <v>240</v>
      </c>
      <c r="AO151" s="202">
        <v>12</v>
      </c>
      <c r="AP151" s="206">
        <v>140</v>
      </c>
      <c r="AQ151" s="202">
        <v>12</v>
      </c>
      <c r="AR151" s="206">
        <v>140</v>
      </c>
      <c r="AS151" s="207"/>
      <c r="AT151" s="207"/>
    </row>
    <row r="152" spans="1:46" ht="13.5" x14ac:dyDescent="0.25">
      <c r="A152" s="200">
        <v>141</v>
      </c>
      <c r="B152" s="201" t="s">
        <v>155</v>
      </c>
      <c r="C152" s="202">
        <v>24</v>
      </c>
      <c r="D152" s="203">
        <v>60</v>
      </c>
      <c r="E152" s="202">
        <v>24</v>
      </c>
      <c r="F152" s="203">
        <v>60</v>
      </c>
      <c r="G152" s="202">
        <v>24</v>
      </c>
      <c r="H152" s="203">
        <v>60</v>
      </c>
      <c r="I152" s="202">
        <v>24</v>
      </c>
      <c r="J152" s="203">
        <v>60</v>
      </c>
      <c r="K152" s="202">
        <v>24</v>
      </c>
      <c r="L152" s="203">
        <v>60</v>
      </c>
      <c r="M152" s="202">
        <v>24</v>
      </c>
      <c r="N152" s="203">
        <v>60</v>
      </c>
      <c r="O152" s="202">
        <v>24</v>
      </c>
      <c r="P152" s="203">
        <v>60</v>
      </c>
      <c r="Q152" s="202">
        <v>24</v>
      </c>
      <c r="R152" s="203">
        <v>100</v>
      </c>
      <c r="S152" s="202">
        <v>24</v>
      </c>
      <c r="T152" s="203">
        <v>100</v>
      </c>
      <c r="U152" s="202">
        <v>24</v>
      </c>
      <c r="V152" s="203">
        <v>100</v>
      </c>
      <c r="W152" s="202">
        <v>24</v>
      </c>
      <c r="X152" s="203">
        <v>105</v>
      </c>
      <c r="Y152" s="202">
        <v>24</v>
      </c>
      <c r="Z152" s="203">
        <v>105</v>
      </c>
      <c r="AA152" s="202">
        <v>24</v>
      </c>
      <c r="AB152" s="203">
        <v>105</v>
      </c>
      <c r="AC152" s="202">
        <v>24</v>
      </c>
      <c r="AD152" s="203">
        <v>105</v>
      </c>
      <c r="AE152" s="202">
        <v>24</v>
      </c>
      <c r="AF152" s="203">
        <v>105</v>
      </c>
      <c r="AG152" s="202">
        <v>24</v>
      </c>
      <c r="AH152" s="203">
        <v>105</v>
      </c>
      <c r="AI152" s="202">
        <v>24</v>
      </c>
      <c r="AJ152" s="203">
        <v>105</v>
      </c>
      <c r="AK152" s="202">
        <v>24</v>
      </c>
      <c r="AL152" s="204">
        <v>105</v>
      </c>
      <c r="AM152" s="202">
        <v>24</v>
      </c>
      <c r="AN152" s="204">
        <v>105</v>
      </c>
      <c r="AO152" s="202">
        <v>24</v>
      </c>
      <c r="AP152" s="206">
        <v>105</v>
      </c>
      <c r="AQ152" s="202">
        <v>24</v>
      </c>
      <c r="AR152" s="206">
        <v>105</v>
      </c>
      <c r="AS152" s="207"/>
      <c r="AT152" s="207"/>
    </row>
    <row r="153" spans="1:46" ht="13.5" x14ac:dyDescent="0.25">
      <c r="A153" s="200">
        <v>142</v>
      </c>
      <c r="B153" s="201" t="s">
        <v>156</v>
      </c>
      <c r="C153" s="202">
        <v>12</v>
      </c>
      <c r="D153" s="203">
        <v>70</v>
      </c>
      <c r="E153" s="202">
        <v>12</v>
      </c>
      <c r="F153" s="203">
        <v>70</v>
      </c>
      <c r="G153" s="202">
        <v>12</v>
      </c>
      <c r="H153" s="203">
        <v>70</v>
      </c>
      <c r="I153" s="202">
        <v>12</v>
      </c>
      <c r="J153" s="203">
        <v>70</v>
      </c>
      <c r="K153" s="202">
        <v>12</v>
      </c>
      <c r="L153" s="203">
        <v>70</v>
      </c>
      <c r="M153" s="202">
        <v>12</v>
      </c>
      <c r="N153" s="203">
        <v>70</v>
      </c>
      <c r="O153" s="202">
        <v>12</v>
      </c>
      <c r="P153" s="203">
        <v>70</v>
      </c>
      <c r="Q153" s="202">
        <v>12</v>
      </c>
      <c r="R153" s="203">
        <v>100</v>
      </c>
      <c r="S153" s="202">
        <v>12</v>
      </c>
      <c r="T153" s="203">
        <v>100</v>
      </c>
      <c r="U153" s="202">
        <v>12</v>
      </c>
      <c r="V153" s="203">
        <v>100</v>
      </c>
      <c r="W153" s="202">
        <v>12</v>
      </c>
      <c r="X153" s="203">
        <v>100</v>
      </c>
      <c r="Y153" s="202">
        <v>12</v>
      </c>
      <c r="Z153" s="203">
        <v>100</v>
      </c>
      <c r="AA153" s="202">
        <v>12</v>
      </c>
      <c r="AB153" s="203">
        <v>100</v>
      </c>
      <c r="AC153" s="202">
        <v>12</v>
      </c>
      <c r="AD153" s="203">
        <v>100</v>
      </c>
      <c r="AE153" s="202">
        <v>12</v>
      </c>
      <c r="AF153" s="203">
        <v>100</v>
      </c>
      <c r="AG153" s="202">
        <v>12</v>
      </c>
      <c r="AH153" s="203">
        <v>100</v>
      </c>
      <c r="AI153" s="202">
        <v>12</v>
      </c>
      <c r="AJ153" s="203">
        <v>100</v>
      </c>
      <c r="AK153" s="202">
        <v>12</v>
      </c>
      <c r="AL153" s="204">
        <v>100</v>
      </c>
      <c r="AM153" s="202">
        <v>12</v>
      </c>
      <c r="AN153" s="204">
        <v>100</v>
      </c>
      <c r="AO153" s="202">
        <v>12</v>
      </c>
      <c r="AP153" s="206">
        <v>100</v>
      </c>
      <c r="AQ153" s="202">
        <v>12</v>
      </c>
      <c r="AR153" s="206">
        <v>100</v>
      </c>
      <c r="AS153" s="207"/>
      <c r="AT153" s="207"/>
    </row>
    <row r="154" spans="1:46" ht="13.5" x14ac:dyDescent="0.25">
      <c r="A154" s="249"/>
      <c r="B154" s="250" t="s">
        <v>157</v>
      </c>
      <c r="C154" s="251"/>
      <c r="D154" s="252"/>
      <c r="E154" s="251"/>
      <c r="F154" s="252"/>
      <c r="G154" s="251"/>
      <c r="H154" s="252"/>
      <c r="I154" s="251"/>
      <c r="J154" s="252"/>
      <c r="K154" s="251"/>
      <c r="L154" s="252"/>
      <c r="M154" s="253"/>
      <c r="N154" s="254"/>
      <c r="O154" s="253"/>
      <c r="P154" s="254"/>
      <c r="Q154" s="253"/>
      <c r="R154" s="254"/>
      <c r="S154" s="253"/>
      <c r="T154" s="254"/>
      <c r="U154" s="253"/>
      <c r="V154" s="254"/>
      <c r="W154" s="253"/>
      <c r="X154" s="254"/>
      <c r="Y154" s="253"/>
      <c r="Z154" s="254"/>
      <c r="AA154" s="253"/>
      <c r="AB154" s="254"/>
      <c r="AC154" s="253"/>
      <c r="AD154" s="254"/>
      <c r="AE154" s="253"/>
      <c r="AF154" s="254"/>
      <c r="AG154" s="253"/>
      <c r="AH154" s="254"/>
      <c r="AI154" s="253"/>
      <c r="AJ154" s="254"/>
      <c r="AK154" s="253"/>
      <c r="AL154" s="255"/>
      <c r="AM154" s="253"/>
      <c r="AN154" s="255"/>
      <c r="AO154" s="253"/>
      <c r="AP154" s="256"/>
      <c r="AQ154" s="253"/>
      <c r="AR154" s="256"/>
      <c r="AS154" s="207"/>
      <c r="AT154" s="207"/>
    </row>
    <row r="155" spans="1:46" ht="13.5" hidden="1" outlineLevel="1" x14ac:dyDescent="0.25">
      <c r="A155" s="212">
        <v>143</v>
      </c>
      <c r="B155" s="213" t="s">
        <v>158</v>
      </c>
      <c r="C155" s="202">
        <v>18</v>
      </c>
      <c r="D155" s="203">
        <v>80</v>
      </c>
      <c r="E155" s="202">
        <v>18</v>
      </c>
      <c r="F155" s="203">
        <v>80</v>
      </c>
      <c r="G155" s="202">
        <v>18</v>
      </c>
      <c r="H155" s="203">
        <v>80</v>
      </c>
      <c r="I155" s="202">
        <v>18</v>
      </c>
      <c r="J155" s="203">
        <v>80</v>
      </c>
      <c r="K155" s="202">
        <v>18</v>
      </c>
      <c r="L155" s="203">
        <v>80</v>
      </c>
      <c r="M155" s="202">
        <v>18</v>
      </c>
      <c r="N155" s="203">
        <v>80</v>
      </c>
      <c r="O155" s="202">
        <v>18</v>
      </c>
      <c r="P155" s="203">
        <v>80</v>
      </c>
      <c r="Q155" s="202">
        <v>18</v>
      </c>
      <c r="R155" s="203">
        <v>120</v>
      </c>
      <c r="S155" s="202">
        <v>18</v>
      </c>
      <c r="T155" s="203">
        <v>120</v>
      </c>
      <c r="U155" s="202">
        <v>18</v>
      </c>
      <c r="V155" s="203">
        <v>120</v>
      </c>
      <c r="W155" s="202">
        <v>18</v>
      </c>
      <c r="X155" s="203">
        <v>120</v>
      </c>
      <c r="Y155" s="202">
        <v>18</v>
      </c>
      <c r="Z155" s="203">
        <v>120</v>
      </c>
      <c r="AA155" s="202">
        <v>18</v>
      </c>
      <c r="AB155" s="203">
        <v>120</v>
      </c>
      <c r="AC155" s="202">
        <v>18</v>
      </c>
      <c r="AD155" s="203">
        <v>120</v>
      </c>
      <c r="AE155" s="202">
        <v>18</v>
      </c>
      <c r="AF155" s="203">
        <v>120</v>
      </c>
      <c r="AG155" s="202">
        <v>18</v>
      </c>
      <c r="AH155" s="203">
        <v>120</v>
      </c>
      <c r="AI155" s="202"/>
      <c r="AJ155" s="203"/>
      <c r="AK155" s="202"/>
      <c r="AL155" s="204"/>
      <c r="AM155" s="202"/>
      <c r="AN155" s="204"/>
      <c r="AO155" s="202"/>
      <c r="AP155" s="208"/>
      <c r="AQ155" s="202"/>
      <c r="AR155" s="208"/>
      <c r="AS155" s="207"/>
      <c r="AT155" s="207"/>
    </row>
    <row r="156" spans="1:46" ht="13.5" collapsed="1" x14ac:dyDescent="0.25">
      <c r="A156" s="212">
        <v>143</v>
      </c>
      <c r="B156" s="213" t="s">
        <v>219</v>
      </c>
      <c r="C156" s="202"/>
      <c r="D156" s="203"/>
      <c r="E156" s="202"/>
      <c r="F156" s="203"/>
      <c r="G156" s="202"/>
      <c r="H156" s="203"/>
      <c r="I156" s="202"/>
      <c r="J156" s="203"/>
      <c r="K156" s="202"/>
      <c r="L156" s="203"/>
      <c r="M156" s="202"/>
      <c r="N156" s="203"/>
      <c r="O156" s="202"/>
      <c r="P156" s="203"/>
      <c r="Q156" s="202"/>
      <c r="R156" s="203"/>
      <c r="S156" s="202"/>
      <c r="T156" s="203"/>
      <c r="U156" s="202"/>
      <c r="V156" s="203"/>
      <c r="W156" s="202"/>
      <c r="X156" s="203"/>
      <c r="Y156" s="202"/>
      <c r="Z156" s="203"/>
      <c r="AA156" s="202"/>
      <c r="AB156" s="203"/>
      <c r="AC156" s="202"/>
      <c r="AD156" s="203"/>
      <c r="AE156" s="202"/>
      <c r="AF156" s="203"/>
      <c r="AG156" s="202"/>
      <c r="AH156" s="203"/>
      <c r="AI156" s="202">
        <v>18</v>
      </c>
      <c r="AJ156" s="203">
        <v>120</v>
      </c>
      <c r="AK156" s="202">
        <v>18</v>
      </c>
      <c r="AL156" s="204">
        <v>120</v>
      </c>
      <c r="AM156" s="202">
        <v>18</v>
      </c>
      <c r="AN156" s="204">
        <v>120</v>
      </c>
      <c r="AO156" s="202">
        <v>18</v>
      </c>
      <c r="AP156" s="206">
        <v>120</v>
      </c>
      <c r="AQ156" s="202">
        <v>18</v>
      </c>
      <c r="AR156" s="206">
        <v>120</v>
      </c>
      <c r="AS156" s="207"/>
      <c r="AT156" s="207"/>
    </row>
    <row r="157" spans="1:46" ht="13.5" x14ac:dyDescent="0.25">
      <c r="A157" s="200">
        <v>144</v>
      </c>
      <c r="B157" s="201" t="s">
        <v>220</v>
      </c>
      <c r="C157" s="202">
        <v>12</v>
      </c>
      <c r="D157" s="203">
        <v>70</v>
      </c>
      <c r="E157" s="202">
        <v>12</v>
      </c>
      <c r="F157" s="203">
        <v>70</v>
      </c>
      <c r="G157" s="202">
        <v>12</v>
      </c>
      <c r="H157" s="203">
        <v>70</v>
      </c>
      <c r="I157" s="202">
        <v>12</v>
      </c>
      <c r="J157" s="203">
        <v>70</v>
      </c>
      <c r="K157" s="202">
        <v>12</v>
      </c>
      <c r="L157" s="203">
        <v>60</v>
      </c>
      <c r="M157" s="202">
        <v>12</v>
      </c>
      <c r="N157" s="203">
        <v>60</v>
      </c>
      <c r="O157" s="202">
        <v>12</v>
      </c>
      <c r="P157" s="203">
        <v>60</v>
      </c>
      <c r="Q157" s="202">
        <v>12</v>
      </c>
      <c r="R157" s="203">
        <v>110</v>
      </c>
      <c r="S157" s="202">
        <v>12</v>
      </c>
      <c r="T157" s="203">
        <v>110</v>
      </c>
      <c r="U157" s="202">
        <v>12</v>
      </c>
      <c r="V157" s="203">
        <v>110</v>
      </c>
      <c r="W157" s="202">
        <v>12</v>
      </c>
      <c r="X157" s="203">
        <v>110</v>
      </c>
      <c r="Y157" s="202">
        <v>12</v>
      </c>
      <c r="Z157" s="203">
        <v>110</v>
      </c>
      <c r="AA157" s="202">
        <v>12</v>
      </c>
      <c r="AB157" s="203">
        <v>110</v>
      </c>
      <c r="AC157" s="202">
        <v>12</v>
      </c>
      <c r="AD157" s="203">
        <v>110</v>
      </c>
      <c r="AE157" s="202">
        <v>12</v>
      </c>
      <c r="AF157" s="203">
        <v>110</v>
      </c>
      <c r="AG157" s="202">
        <v>12</v>
      </c>
      <c r="AH157" s="203">
        <v>110</v>
      </c>
      <c r="AI157" s="202">
        <v>12</v>
      </c>
      <c r="AJ157" s="203">
        <v>110</v>
      </c>
      <c r="AK157" s="202">
        <v>12</v>
      </c>
      <c r="AL157" s="204">
        <v>110</v>
      </c>
      <c r="AM157" s="202">
        <v>12</v>
      </c>
      <c r="AN157" s="204">
        <v>110</v>
      </c>
      <c r="AO157" s="202">
        <v>12</v>
      </c>
      <c r="AP157" s="206">
        <v>110</v>
      </c>
      <c r="AQ157" s="202">
        <v>12</v>
      </c>
      <c r="AR157" s="206">
        <v>110</v>
      </c>
      <c r="AS157" s="207"/>
      <c r="AT157" s="207"/>
    </row>
    <row r="158" spans="1:46" ht="13.5" x14ac:dyDescent="0.25">
      <c r="A158" s="200">
        <v>145</v>
      </c>
      <c r="B158" s="201" t="s">
        <v>161</v>
      </c>
      <c r="C158" s="202">
        <v>12</v>
      </c>
      <c r="D158" s="203">
        <v>60</v>
      </c>
      <c r="E158" s="202">
        <v>12</v>
      </c>
      <c r="F158" s="203">
        <v>60</v>
      </c>
      <c r="G158" s="202">
        <v>12</v>
      </c>
      <c r="H158" s="203">
        <v>60</v>
      </c>
      <c r="I158" s="202">
        <v>12</v>
      </c>
      <c r="J158" s="203">
        <v>60</v>
      </c>
      <c r="K158" s="202">
        <v>12</v>
      </c>
      <c r="L158" s="203">
        <v>60</v>
      </c>
      <c r="M158" s="202">
        <v>12</v>
      </c>
      <c r="N158" s="203">
        <v>60</v>
      </c>
      <c r="O158" s="202">
        <v>12</v>
      </c>
      <c r="P158" s="203">
        <v>60</v>
      </c>
      <c r="Q158" s="202">
        <v>12</v>
      </c>
      <c r="R158" s="203">
        <v>100</v>
      </c>
      <c r="S158" s="202">
        <v>12</v>
      </c>
      <c r="T158" s="203">
        <v>100</v>
      </c>
      <c r="U158" s="202">
        <v>12</v>
      </c>
      <c r="V158" s="203">
        <v>100</v>
      </c>
      <c r="W158" s="202">
        <v>12</v>
      </c>
      <c r="X158" s="203">
        <v>100</v>
      </c>
      <c r="Y158" s="202">
        <v>18</v>
      </c>
      <c r="Z158" s="203">
        <v>120</v>
      </c>
      <c r="AA158" s="202">
        <v>18</v>
      </c>
      <c r="AB158" s="203">
        <v>120</v>
      </c>
      <c r="AC158" s="202">
        <v>18</v>
      </c>
      <c r="AD158" s="203">
        <v>120</v>
      </c>
      <c r="AE158" s="202">
        <v>18</v>
      </c>
      <c r="AF158" s="203">
        <v>120</v>
      </c>
      <c r="AG158" s="202">
        <v>18</v>
      </c>
      <c r="AH158" s="203">
        <v>120</v>
      </c>
      <c r="AI158" s="202">
        <v>18</v>
      </c>
      <c r="AJ158" s="203">
        <v>120</v>
      </c>
      <c r="AK158" s="202">
        <v>18</v>
      </c>
      <c r="AL158" s="204">
        <v>120</v>
      </c>
      <c r="AM158" s="202">
        <v>18</v>
      </c>
      <c r="AN158" s="204">
        <v>120</v>
      </c>
      <c r="AO158" s="202">
        <v>18</v>
      </c>
      <c r="AP158" s="206">
        <v>120</v>
      </c>
      <c r="AQ158" s="202">
        <v>18</v>
      </c>
      <c r="AR158" s="206">
        <v>120</v>
      </c>
      <c r="AS158" s="207"/>
      <c r="AT158" s="207"/>
    </row>
    <row r="159" spans="1:46" ht="13.5" x14ac:dyDescent="0.25">
      <c r="A159" s="200">
        <v>146</v>
      </c>
      <c r="B159" s="201" t="s">
        <v>162</v>
      </c>
      <c r="C159" s="202">
        <v>18</v>
      </c>
      <c r="D159" s="203">
        <v>60</v>
      </c>
      <c r="E159" s="202">
        <v>18</v>
      </c>
      <c r="F159" s="203">
        <v>60</v>
      </c>
      <c r="G159" s="202">
        <v>18</v>
      </c>
      <c r="H159" s="203">
        <v>60</v>
      </c>
      <c r="I159" s="202">
        <v>18</v>
      </c>
      <c r="J159" s="203">
        <v>60</v>
      </c>
      <c r="K159" s="202">
        <v>18</v>
      </c>
      <c r="L159" s="203">
        <v>60</v>
      </c>
      <c r="M159" s="202">
        <v>18</v>
      </c>
      <c r="N159" s="203">
        <v>60</v>
      </c>
      <c r="O159" s="202">
        <v>18</v>
      </c>
      <c r="P159" s="203">
        <v>60</v>
      </c>
      <c r="Q159" s="202">
        <v>18</v>
      </c>
      <c r="R159" s="203">
        <v>100</v>
      </c>
      <c r="S159" s="202">
        <v>18</v>
      </c>
      <c r="T159" s="203">
        <v>105</v>
      </c>
      <c r="U159" s="202">
        <v>18</v>
      </c>
      <c r="V159" s="203">
        <v>105</v>
      </c>
      <c r="W159" s="202">
        <v>18</v>
      </c>
      <c r="X159" s="203">
        <v>105</v>
      </c>
      <c r="Y159" s="202">
        <v>18</v>
      </c>
      <c r="Z159" s="203">
        <v>105</v>
      </c>
      <c r="AA159" s="202">
        <v>18</v>
      </c>
      <c r="AB159" s="203">
        <v>105</v>
      </c>
      <c r="AC159" s="202">
        <v>18</v>
      </c>
      <c r="AD159" s="203">
        <v>105</v>
      </c>
      <c r="AE159" s="202">
        <v>18</v>
      </c>
      <c r="AF159" s="203">
        <v>105</v>
      </c>
      <c r="AG159" s="202">
        <v>18</v>
      </c>
      <c r="AH159" s="203">
        <v>105</v>
      </c>
      <c r="AI159" s="202">
        <v>18</v>
      </c>
      <c r="AJ159" s="203">
        <v>105</v>
      </c>
      <c r="AK159" s="202">
        <v>18</v>
      </c>
      <c r="AL159" s="204">
        <v>105</v>
      </c>
      <c r="AM159" s="202">
        <v>18</v>
      </c>
      <c r="AN159" s="204">
        <v>105</v>
      </c>
      <c r="AO159" s="202">
        <v>18</v>
      </c>
      <c r="AP159" s="206">
        <v>105</v>
      </c>
      <c r="AQ159" s="202">
        <v>18</v>
      </c>
      <c r="AR159" s="206">
        <v>150</v>
      </c>
      <c r="AS159" s="207"/>
      <c r="AT159" s="207"/>
    </row>
    <row r="160" spans="1:46" ht="13.5" x14ac:dyDescent="0.25">
      <c r="A160" s="200">
        <v>147</v>
      </c>
      <c r="B160" s="201" t="s">
        <v>163</v>
      </c>
      <c r="C160" s="202">
        <v>18</v>
      </c>
      <c r="D160" s="203">
        <v>60</v>
      </c>
      <c r="E160" s="202">
        <v>18</v>
      </c>
      <c r="F160" s="203">
        <v>60</v>
      </c>
      <c r="G160" s="202">
        <v>18</v>
      </c>
      <c r="H160" s="203">
        <v>60</v>
      </c>
      <c r="I160" s="202">
        <v>18</v>
      </c>
      <c r="J160" s="203">
        <v>60</v>
      </c>
      <c r="K160" s="202">
        <v>18</v>
      </c>
      <c r="L160" s="203">
        <v>60</v>
      </c>
      <c r="M160" s="202">
        <v>18</v>
      </c>
      <c r="N160" s="203">
        <v>60</v>
      </c>
      <c r="O160" s="202">
        <v>18</v>
      </c>
      <c r="P160" s="203">
        <v>60</v>
      </c>
      <c r="Q160" s="202">
        <v>18</v>
      </c>
      <c r="R160" s="203">
        <v>120</v>
      </c>
      <c r="S160" s="202">
        <v>18</v>
      </c>
      <c r="T160" s="203">
        <v>120</v>
      </c>
      <c r="U160" s="202">
        <v>18</v>
      </c>
      <c r="V160" s="203">
        <v>120</v>
      </c>
      <c r="W160" s="202">
        <v>18</v>
      </c>
      <c r="X160" s="203">
        <v>120</v>
      </c>
      <c r="Y160" s="202">
        <v>18</v>
      </c>
      <c r="Z160" s="203">
        <v>120</v>
      </c>
      <c r="AA160" s="202">
        <v>18</v>
      </c>
      <c r="AB160" s="203">
        <v>150</v>
      </c>
      <c r="AC160" s="202">
        <v>18</v>
      </c>
      <c r="AD160" s="203">
        <v>150</v>
      </c>
      <c r="AE160" s="202">
        <v>18</v>
      </c>
      <c r="AF160" s="203">
        <v>150</v>
      </c>
      <c r="AG160" s="202">
        <v>18</v>
      </c>
      <c r="AH160" s="203">
        <v>150</v>
      </c>
      <c r="AI160" s="202">
        <v>18</v>
      </c>
      <c r="AJ160" s="203">
        <v>150</v>
      </c>
      <c r="AK160" s="202">
        <v>18</v>
      </c>
      <c r="AL160" s="204">
        <v>150</v>
      </c>
      <c r="AM160" s="202">
        <v>18</v>
      </c>
      <c r="AN160" s="204">
        <v>150</v>
      </c>
      <c r="AO160" s="202">
        <v>18</v>
      </c>
      <c r="AP160" s="206">
        <v>150</v>
      </c>
      <c r="AQ160" s="202">
        <v>18</v>
      </c>
      <c r="AR160" s="206">
        <v>150</v>
      </c>
      <c r="AS160" s="207"/>
      <c r="AT160" s="207"/>
    </row>
    <row r="161" spans="1:46" ht="13.5" hidden="1" outlineLevel="1" x14ac:dyDescent="0.25">
      <c r="A161" s="200">
        <v>148</v>
      </c>
      <c r="B161" s="201" t="s">
        <v>164</v>
      </c>
      <c r="C161" s="202">
        <v>15</v>
      </c>
      <c r="D161" s="203">
        <v>105</v>
      </c>
      <c r="E161" s="202">
        <v>15</v>
      </c>
      <c r="F161" s="203">
        <v>105</v>
      </c>
      <c r="G161" s="202">
        <v>15</v>
      </c>
      <c r="H161" s="203">
        <v>105</v>
      </c>
      <c r="I161" s="202">
        <v>15</v>
      </c>
      <c r="J161" s="203">
        <v>105</v>
      </c>
      <c r="K161" s="202">
        <v>15</v>
      </c>
      <c r="L161" s="203">
        <v>105</v>
      </c>
      <c r="M161" s="202">
        <v>15</v>
      </c>
      <c r="N161" s="203">
        <v>105</v>
      </c>
      <c r="O161" s="202">
        <v>15</v>
      </c>
      <c r="P161" s="203">
        <v>105</v>
      </c>
      <c r="Q161" s="202">
        <v>15</v>
      </c>
      <c r="R161" s="203">
        <v>105</v>
      </c>
      <c r="S161" s="202">
        <v>15</v>
      </c>
      <c r="T161" s="203">
        <v>105</v>
      </c>
      <c r="U161" s="202">
        <v>15</v>
      </c>
      <c r="V161" s="203">
        <v>100</v>
      </c>
      <c r="W161" s="202">
        <v>15</v>
      </c>
      <c r="X161" s="203">
        <v>100</v>
      </c>
      <c r="Y161" s="202">
        <v>15</v>
      </c>
      <c r="Z161" s="203">
        <v>105</v>
      </c>
      <c r="AA161" s="202">
        <v>15</v>
      </c>
      <c r="AB161" s="203">
        <v>100</v>
      </c>
      <c r="AC161" s="202">
        <v>15</v>
      </c>
      <c r="AD161" s="203">
        <v>100</v>
      </c>
      <c r="AE161" s="202">
        <v>15</v>
      </c>
      <c r="AF161" s="203">
        <v>100</v>
      </c>
      <c r="AG161" s="202">
        <v>15</v>
      </c>
      <c r="AH161" s="203">
        <v>100</v>
      </c>
      <c r="AI161" s="202"/>
      <c r="AJ161" s="203"/>
      <c r="AK161" s="202"/>
      <c r="AL161" s="204"/>
      <c r="AM161" s="202"/>
      <c r="AN161" s="204"/>
      <c r="AO161" s="202"/>
      <c r="AP161" s="208"/>
      <c r="AQ161" s="202"/>
      <c r="AR161" s="208"/>
      <c r="AS161" s="207"/>
      <c r="AT161" s="207"/>
    </row>
    <row r="162" spans="1:46" ht="13.5" collapsed="1" x14ac:dyDescent="0.25">
      <c r="A162" s="249"/>
      <c r="B162" s="250" t="s">
        <v>165</v>
      </c>
      <c r="C162" s="251"/>
      <c r="D162" s="252"/>
      <c r="E162" s="251"/>
      <c r="F162" s="252"/>
      <c r="G162" s="251"/>
      <c r="H162" s="252"/>
      <c r="I162" s="251"/>
      <c r="J162" s="252"/>
      <c r="K162" s="251"/>
      <c r="L162" s="252"/>
      <c r="M162" s="253"/>
      <c r="N162" s="254"/>
      <c r="O162" s="253"/>
      <c r="P162" s="254"/>
      <c r="Q162" s="253"/>
      <c r="R162" s="254"/>
      <c r="S162" s="253"/>
      <c r="T162" s="254"/>
      <c r="U162" s="253"/>
      <c r="V162" s="254"/>
      <c r="W162" s="253"/>
      <c r="X162" s="254"/>
      <c r="Y162" s="253"/>
      <c r="Z162" s="254"/>
      <c r="AA162" s="253"/>
      <c r="AB162" s="254"/>
      <c r="AC162" s="253"/>
      <c r="AD162" s="254"/>
      <c r="AE162" s="253"/>
      <c r="AF162" s="254"/>
      <c r="AG162" s="253"/>
      <c r="AH162" s="254"/>
      <c r="AI162" s="253"/>
      <c r="AJ162" s="254"/>
      <c r="AK162" s="253"/>
      <c r="AL162" s="255"/>
      <c r="AM162" s="253"/>
      <c r="AN162" s="255"/>
      <c r="AO162" s="253"/>
      <c r="AP162" s="256"/>
      <c r="AQ162" s="253"/>
      <c r="AR162" s="256"/>
      <c r="AS162" s="207"/>
      <c r="AT162" s="207"/>
    </row>
    <row r="163" spans="1:46" ht="13.5" x14ac:dyDescent="0.25">
      <c r="A163" s="200">
        <v>149</v>
      </c>
      <c r="B163" s="201" t="s">
        <v>167</v>
      </c>
      <c r="C163" s="202">
        <v>18</v>
      </c>
      <c r="D163" s="203">
        <v>90</v>
      </c>
      <c r="E163" s="202">
        <v>18</v>
      </c>
      <c r="F163" s="203">
        <v>70</v>
      </c>
      <c r="G163" s="202">
        <v>18</v>
      </c>
      <c r="H163" s="203">
        <v>90</v>
      </c>
      <c r="I163" s="202">
        <v>18</v>
      </c>
      <c r="J163" s="203">
        <v>90</v>
      </c>
      <c r="K163" s="202">
        <v>18</v>
      </c>
      <c r="L163" s="203">
        <v>90</v>
      </c>
      <c r="M163" s="202">
        <v>18</v>
      </c>
      <c r="N163" s="203">
        <v>90</v>
      </c>
      <c r="O163" s="202">
        <v>18</v>
      </c>
      <c r="P163" s="203">
        <v>90</v>
      </c>
      <c r="Q163" s="202">
        <v>18</v>
      </c>
      <c r="R163" s="203">
        <v>135</v>
      </c>
      <c r="S163" s="202">
        <v>18</v>
      </c>
      <c r="T163" s="203">
        <v>135</v>
      </c>
      <c r="U163" s="202">
        <v>18</v>
      </c>
      <c r="V163" s="203">
        <v>135</v>
      </c>
      <c r="W163" s="202">
        <v>18</v>
      </c>
      <c r="X163" s="203">
        <v>135</v>
      </c>
      <c r="Y163" s="202">
        <v>18</v>
      </c>
      <c r="Z163" s="203">
        <v>135</v>
      </c>
      <c r="AA163" s="202">
        <v>18</v>
      </c>
      <c r="AB163" s="203">
        <v>140</v>
      </c>
      <c r="AC163" s="202">
        <v>18</v>
      </c>
      <c r="AD163" s="203">
        <v>140</v>
      </c>
      <c r="AE163" s="202">
        <v>18</v>
      </c>
      <c r="AF163" s="203">
        <v>140</v>
      </c>
      <c r="AG163" s="202">
        <v>18</v>
      </c>
      <c r="AH163" s="203">
        <v>140</v>
      </c>
      <c r="AI163" s="202">
        <v>18</v>
      </c>
      <c r="AJ163" s="203">
        <v>140</v>
      </c>
      <c r="AK163" s="202">
        <v>18</v>
      </c>
      <c r="AL163" s="204">
        <v>140</v>
      </c>
      <c r="AM163" s="202">
        <v>18</v>
      </c>
      <c r="AN163" s="204">
        <v>140</v>
      </c>
      <c r="AO163" s="202">
        <v>18</v>
      </c>
      <c r="AP163" s="206">
        <v>140</v>
      </c>
      <c r="AQ163" s="202">
        <v>18</v>
      </c>
      <c r="AR163" s="206">
        <v>140</v>
      </c>
      <c r="AS163" s="207"/>
      <c r="AT163" s="207"/>
    </row>
    <row r="164" spans="1:46" ht="13.5" x14ac:dyDescent="0.25">
      <c r="A164" s="200">
        <v>150</v>
      </c>
      <c r="B164" s="201" t="s">
        <v>168</v>
      </c>
      <c r="C164" s="202">
        <v>12</v>
      </c>
      <c r="D164" s="203">
        <v>69</v>
      </c>
      <c r="E164" s="202">
        <v>12</v>
      </c>
      <c r="F164" s="203">
        <v>69</v>
      </c>
      <c r="G164" s="202">
        <v>12</v>
      </c>
      <c r="H164" s="203">
        <v>69</v>
      </c>
      <c r="I164" s="202">
        <v>12</v>
      </c>
      <c r="J164" s="203">
        <v>145</v>
      </c>
      <c r="K164" s="202">
        <v>12</v>
      </c>
      <c r="L164" s="203">
        <v>100</v>
      </c>
      <c r="M164" s="202">
        <v>12</v>
      </c>
      <c r="N164" s="203">
        <v>145</v>
      </c>
      <c r="O164" s="202">
        <v>12</v>
      </c>
      <c r="P164" s="203">
        <v>145</v>
      </c>
      <c r="Q164" s="202">
        <v>12</v>
      </c>
      <c r="R164" s="203">
        <v>145</v>
      </c>
      <c r="S164" s="202">
        <v>12</v>
      </c>
      <c r="T164" s="203">
        <v>145</v>
      </c>
      <c r="U164" s="202">
        <v>12</v>
      </c>
      <c r="V164" s="203">
        <v>145</v>
      </c>
      <c r="W164" s="202">
        <v>12</v>
      </c>
      <c r="X164" s="203">
        <v>145</v>
      </c>
      <c r="Y164" s="202">
        <v>12</v>
      </c>
      <c r="Z164" s="203">
        <v>145</v>
      </c>
      <c r="AA164" s="202">
        <v>12</v>
      </c>
      <c r="AB164" s="203">
        <v>145</v>
      </c>
      <c r="AC164" s="202">
        <v>12</v>
      </c>
      <c r="AD164" s="203">
        <v>145</v>
      </c>
      <c r="AE164" s="202">
        <v>12</v>
      </c>
      <c r="AF164" s="203">
        <v>145</v>
      </c>
      <c r="AG164" s="202">
        <v>12</v>
      </c>
      <c r="AH164" s="203">
        <v>145</v>
      </c>
      <c r="AI164" s="202">
        <v>12</v>
      </c>
      <c r="AJ164" s="203">
        <v>145</v>
      </c>
      <c r="AK164" s="202">
        <v>12</v>
      </c>
      <c r="AL164" s="204">
        <v>145</v>
      </c>
      <c r="AM164" s="202">
        <v>12</v>
      </c>
      <c r="AN164" s="204">
        <v>145</v>
      </c>
      <c r="AO164" s="202">
        <v>12</v>
      </c>
      <c r="AP164" s="206">
        <v>145</v>
      </c>
      <c r="AQ164" s="202">
        <v>12</v>
      </c>
      <c r="AR164" s="206">
        <v>145</v>
      </c>
      <c r="AS164" s="207"/>
      <c r="AT164" s="207"/>
    </row>
    <row r="165" spans="1:46" ht="13.5" x14ac:dyDescent="0.25">
      <c r="A165" s="200">
        <v>151</v>
      </c>
      <c r="B165" s="201" t="s">
        <v>169</v>
      </c>
      <c r="C165" s="202">
        <v>12</v>
      </c>
      <c r="D165" s="203">
        <v>70</v>
      </c>
      <c r="E165" s="202">
        <v>12</v>
      </c>
      <c r="F165" s="203">
        <v>70</v>
      </c>
      <c r="G165" s="202">
        <v>12</v>
      </c>
      <c r="H165" s="203">
        <v>70</v>
      </c>
      <c r="I165" s="202">
        <v>12</v>
      </c>
      <c r="J165" s="203">
        <v>70</v>
      </c>
      <c r="K165" s="202">
        <v>12</v>
      </c>
      <c r="L165" s="203">
        <v>70</v>
      </c>
      <c r="M165" s="202">
        <v>12</v>
      </c>
      <c r="N165" s="203">
        <v>70</v>
      </c>
      <c r="O165" s="202">
        <v>12</v>
      </c>
      <c r="P165" s="203">
        <v>70</v>
      </c>
      <c r="Q165" s="202">
        <v>12</v>
      </c>
      <c r="R165" s="203">
        <v>100</v>
      </c>
      <c r="S165" s="202">
        <v>12</v>
      </c>
      <c r="T165" s="203">
        <v>100</v>
      </c>
      <c r="U165" s="202">
        <v>12</v>
      </c>
      <c r="V165" s="203">
        <v>115</v>
      </c>
      <c r="W165" s="202">
        <v>12</v>
      </c>
      <c r="X165" s="203">
        <v>115</v>
      </c>
      <c r="Y165" s="202">
        <v>12</v>
      </c>
      <c r="Z165" s="203">
        <v>115</v>
      </c>
      <c r="AA165" s="202">
        <v>12</v>
      </c>
      <c r="AB165" s="203">
        <v>115</v>
      </c>
      <c r="AC165" s="202">
        <v>12</v>
      </c>
      <c r="AD165" s="203">
        <v>115</v>
      </c>
      <c r="AE165" s="202">
        <v>12</v>
      </c>
      <c r="AF165" s="203">
        <v>115</v>
      </c>
      <c r="AG165" s="202">
        <v>12</v>
      </c>
      <c r="AH165" s="203">
        <v>115</v>
      </c>
      <c r="AI165" s="202">
        <v>12</v>
      </c>
      <c r="AJ165" s="203">
        <v>115</v>
      </c>
      <c r="AK165" s="202">
        <v>12</v>
      </c>
      <c r="AL165" s="204">
        <v>135</v>
      </c>
      <c r="AM165" s="202">
        <v>12</v>
      </c>
      <c r="AN165" s="204">
        <v>135</v>
      </c>
      <c r="AO165" s="202">
        <v>12</v>
      </c>
      <c r="AP165" s="206">
        <v>135</v>
      </c>
      <c r="AQ165" s="202">
        <v>12</v>
      </c>
      <c r="AR165" s="206">
        <v>135</v>
      </c>
      <c r="AS165" s="207"/>
      <c r="AT165" s="207"/>
    </row>
    <row r="166" spans="1:46" ht="13.5" x14ac:dyDescent="0.25">
      <c r="A166" s="200">
        <v>152</v>
      </c>
      <c r="B166" s="201" t="s">
        <v>170</v>
      </c>
      <c r="C166" s="202">
        <v>24</v>
      </c>
      <c r="D166" s="203">
        <v>121</v>
      </c>
      <c r="E166" s="202">
        <v>24</v>
      </c>
      <c r="F166" s="203">
        <v>80</v>
      </c>
      <c r="G166" s="202">
        <v>24</v>
      </c>
      <c r="H166" s="203">
        <v>60</v>
      </c>
      <c r="I166" s="202">
        <v>24</v>
      </c>
      <c r="J166" s="203">
        <v>80</v>
      </c>
      <c r="K166" s="202">
        <v>20</v>
      </c>
      <c r="L166" s="203">
        <v>120</v>
      </c>
      <c r="M166" s="202">
        <v>24</v>
      </c>
      <c r="N166" s="203">
        <v>80</v>
      </c>
      <c r="O166" s="202">
        <v>24</v>
      </c>
      <c r="P166" s="203">
        <v>80</v>
      </c>
      <c r="Q166" s="202">
        <v>24</v>
      </c>
      <c r="R166" s="203">
        <v>100</v>
      </c>
      <c r="S166" s="202">
        <v>24</v>
      </c>
      <c r="T166" s="203">
        <v>125</v>
      </c>
      <c r="U166" s="202">
        <v>24</v>
      </c>
      <c r="V166" s="203">
        <v>100</v>
      </c>
      <c r="W166" s="202">
        <v>24</v>
      </c>
      <c r="X166" s="203">
        <v>170</v>
      </c>
      <c r="Y166" s="202">
        <v>24</v>
      </c>
      <c r="Z166" s="203">
        <v>100</v>
      </c>
      <c r="AA166" s="202">
        <v>24</v>
      </c>
      <c r="AB166" s="203">
        <v>100</v>
      </c>
      <c r="AC166" s="202">
        <v>24</v>
      </c>
      <c r="AD166" s="203">
        <v>100</v>
      </c>
      <c r="AE166" s="202">
        <v>24</v>
      </c>
      <c r="AF166" s="203">
        <v>100</v>
      </c>
      <c r="AG166" s="202">
        <v>24</v>
      </c>
      <c r="AH166" s="203">
        <v>100</v>
      </c>
      <c r="AI166" s="202">
        <v>24</v>
      </c>
      <c r="AJ166" s="203">
        <v>100</v>
      </c>
      <c r="AK166" s="202">
        <v>12</v>
      </c>
      <c r="AL166" s="204">
        <v>100</v>
      </c>
      <c r="AM166" s="202">
        <v>12</v>
      </c>
      <c r="AN166" s="204">
        <v>100</v>
      </c>
      <c r="AO166" s="202">
        <v>12</v>
      </c>
      <c r="AP166" s="206">
        <v>100</v>
      </c>
      <c r="AQ166" s="202">
        <v>12</v>
      </c>
      <c r="AR166" s="206">
        <v>100</v>
      </c>
      <c r="AS166" s="207"/>
      <c r="AT166" s="207"/>
    </row>
    <row r="167" spans="1:46" ht="13.5" x14ac:dyDescent="0.25">
      <c r="A167" s="200">
        <v>153</v>
      </c>
      <c r="B167" s="201" t="s">
        <v>171</v>
      </c>
      <c r="C167" s="202">
        <v>12</v>
      </c>
      <c r="D167" s="203">
        <v>80</v>
      </c>
      <c r="E167" s="202">
        <v>12</v>
      </c>
      <c r="F167" s="203">
        <v>80</v>
      </c>
      <c r="G167" s="202">
        <v>12</v>
      </c>
      <c r="H167" s="203">
        <v>60</v>
      </c>
      <c r="I167" s="202">
        <v>12</v>
      </c>
      <c r="J167" s="203">
        <v>125</v>
      </c>
      <c r="K167" s="202">
        <v>12</v>
      </c>
      <c r="L167" s="203">
        <v>125</v>
      </c>
      <c r="M167" s="202">
        <v>12</v>
      </c>
      <c r="N167" s="203">
        <v>60</v>
      </c>
      <c r="O167" s="202">
        <v>12</v>
      </c>
      <c r="P167" s="203">
        <v>80</v>
      </c>
      <c r="Q167" s="202">
        <v>12</v>
      </c>
      <c r="R167" s="203">
        <v>125</v>
      </c>
      <c r="S167" s="202">
        <v>12</v>
      </c>
      <c r="T167" s="203">
        <v>125</v>
      </c>
      <c r="U167" s="202">
        <v>12</v>
      </c>
      <c r="V167" s="203">
        <v>125</v>
      </c>
      <c r="W167" s="202">
        <v>12</v>
      </c>
      <c r="X167" s="203">
        <v>125</v>
      </c>
      <c r="Y167" s="202">
        <v>12</v>
      </c>
      <c r="Z167" s="203">
        <v>125</v>
      </c>
      <c r="AA167" s="202">
        <v>12</v>
      </c>
      <c r="AB167" s="203">
        <v>125</v>
      </c>
      <c r="AC167" s="202">
        <v>12</v>
      </c>
      <c r="AD167" s="203">
        <v>125</v>
      </c>
      <c r="AE167" s="202">
        <v>12</v>
      </c>
      <c r="AF167" s="203">
        <v>125</v>
      </c>
      <c r="AG167" s="202">
        <v>12</v>
      </c>
      <c r="AH167" s="203">
        <v>125</v>
      </c>
      <c r="AI167" s="202">
        <v>12</v>
      </c>
      <c r="AJ167" s="203">
        <v>125</v>
      </c>
      <c r="AK167" s="202">
        <v>12</v>
      </c>
      <c r="AL167" s="204">
        <v>125</v>
      </c>
      <c r="AM167" s="202">
        <v>12</v>
      </c>
      <c r="AN167" s="204">
        <v>125</v>
      </c>
      <c r="AO167" s="202">
        <v>12</v>
      </c>
      <c r="AP167" s="206">
        <v>125</v>
      </c>
      <c r="AQ167" s="202">
        <v>12</v>
      </c>
      <c r="AR167" s="206">
        <v>150</v>
      </c>
      <c r="AS167" s="207"/>
      <c r="AT167" s="207"/>
    </row>
    <row r="168" spans="1:46" ht="13.15" hidden="1" customHeight="1" outlineLevel="1" x14ac:dyDescent="0.25">
      <c r="A168" s="200">
        <v>154</v>
      </c>
      <c r="B168" s="201" t="s">
        <v>172</v>
      </c>
      <c r="C168" s="202">
        <v>12</v>
      </c>
      <c r="D168" s="203">
        <v>60</v>
      </c>
      <c r="E168" s="202">
        <v>12</v>
      </c>
      <c r="F168" s="203">
        <v>60</v>
      </c>
      <c r="G168" s="202">
        <v>12</v>
      </c>
      <c r="H168" s="203">
        <v>80</v>
      </c>
      <c r="I168" s="202">
        <v>12</v>
      </c>
      <c r="J168" s="203">
        <v>80</v>
      </c>
      <c r="K168" s="202">
        <v>12</v>
      </c>
      <c r="L168" s="203">
        <v>100</v>
      </c>
      <c r="M168" s="202">
        <v>12</v>
      </c>
      <c r="N168" s="203">
        <v>100</v>
      </c>
      <c r="O168" s="202">
        <v>12</v>
      </c>
      <c r="P168" s="203">
        <v>100</v>
      </c>
      <c r="Q168" s="202">
        <v>12</v>
      </c>
      <c r="R168" s="203">
        <v>120</v>
      </c>
      <c r="S168" s="202"/>
      <c r="T168" s="203"/>
      <c r="U168" s="202"/>
      <c r="V168" s="203"/>
      <c r="W168" s="202"/>
      <c r="X168" s="203"/>
      <c r="Y168" s="202"/>
      <c r="Z168" s="203"/>
      <c r="AA168" s="202"/>
      <c r="AB168" s="203"/>
      <c r="AC168" s="202"/>
      <c r="AD168" s="203"/>
      <c r="AE168" s="202"/>
      <c r="AF168" s="203"/>
      <c r="AG168" s="202"/>
      <c r="AH168" s="203"/>
      <c r="AI168" s="202"/>
      <c r="AJ168" s="203"/>
      <c r="AK168" s="202"/>
      <c r="AL168" s="204"/>
      <c r="AM168" s="202"/>
      <c r="AN168" s="204"/>
      <c r="AO168" s="202"/>
      <c r="AP168" s="206"/>
      <c r="AQ168" s="202"/>
      <c r="AR168" s="206"/>
      <c r="AS168" s="207"/>
      <c r="AT168" s="207"/>
    </row>
    <row r="169" spans="1:46" ht="13.5" collapsed="1" x14ac:dyDescent="0.25">
      <c r="A169" s="212">
        <v>155</v>
      </c>
      <c r="B169" s="213" t="s">
        <v>173</v>
      </c>
      <c r="C169" s="202">
        <v>24</v>
      </c>
      <c r="D169" s="203">
        <v>120</v>
      </c>
      <c r="E169" s="202">
        <v>24</v>
      </c>
      <c r="F169" s="203">
        <v>120</v>
      </c>
      <c r="G169" s="202">
        <v>24</v>
      </c>
      <c r="H169" s="203">
        <v>120</v>
      </c>
      <c r="I169" s="202">
        <v>24</v>
      </c>
      <c r="J169" s="203">
        <v>120</v>
      </c>
      <c r="K169" s="202">
        <v>24</v>
      </c>
      <c r="L169" s="203">
        <v>120</v>
      </c>
      <c r="M169" s="202">
        <v>24</v>
      </c>
      <c r="N169" s="203">
        <v>120</v>
      </c>
      <c r="O169" s="202">
        <v>24</v>
      </c>
      <c r="P169" s="203">
        <v>120</v>
      </c>
      <c r="Q169" s="202">
        <v>24</v>
      </c>
      <c r="R169" s="203">
        <v>160</v>
      </c>
      <c r="S169" s="202">
        <v>24</v>
      </c>
      <c r="T169" s="203">
        <v>160</v>
      </c>
      <c r="U169" s="202">
        <v>24</v>
      </c>
      <c r="V169" s="203">
        <v>160</v>
      </c>
      <c r="W169" s="202">
        <v>24</v>
      </c>
      <c r="X169" s="203">
        <v>160</v>
      </c>
      <c r="Y169" s="202">
        <v>24</v>
      </c>
      <c r="Z169" s="203">
        <v>160</v>
      </c>
      <c r="AA169" s="202">
        <v>24</v>
      </c>
      <c r="AB169" s="203">
        <v>160</v>
      </c>
      <c r="AC169" s="202">
        <v>24</v>
      </c>
      <c r="AD169" s="203">
        <v>160</v>
      </c>
      <c r="AE169" s="202">
        <v>24</v>
      </c>
      <c r="AF169" s="203">
        <v>160</v>
      </c>
      <c r="AG169" s="202">
        <v>24</v>
      </c>
      <c r="AH169" s="203">
        <v>160</v>
      </c>
      <c r="AI169" s="202">
        <v>24</v>
      </c>
      <c r="AJ169" s="203">
        <v>160</v>
      </c>
      <c r="AK169" s="202">
        <v>24</v>
      </c>
      <c r="AL169" s="204">
        <v>160</v>
      </c>
      <c r="AM169" s="202">
        <v>24</v>
      </c>
      <c r="AN169" s="204">
        <v>160</v>
      </c>
      <c r="AO169" s="202">
        <v>24</v>
      </c>
      <c r="AP169" s="206">
        <v>160</v>
      </c>
      <c r="AQ169" s="202">
        <v>24</v>
      </c>
      <c r="AR169" s="206">
        <v>160</v>
      </c>
      <c r="AS169" s="207"/>
      <c r="AT169" s="207"/>
    </row>
    <row r="170" spans="1:46" ht="13.5" x14ac:dyDescent="0.25">
      <c r="A170" s="200">
        <v>156</v>
      </c>
      <c r="B170" s="201" t="s">
        <v>174</v>
      </c>
      <c r="C170" s="202">
        <v>15</v>
      </c>
      <c r="D170" s="203">
        <v>140</v>
      </c>
      <c r="E170" s="202">
        <v>15</v>
      </c>
      <c r="F170" s="203">
        <v>140</v>
      </c>
      <c r="G170" s="202">
        <v>15</v>
      </c>
      <c r="H170" s="203">
        <v>140</v>
      </c>
      <c r="I170" s="202">
        <v>15</v>
      </c>
      <c r="J170" s="203">
        <v>140</v>
      </c>
      <c r="K170" s="202">
        <v>20</v>
      </c>
      <c r="L170" s="203">
        <v>140</v>
      </c>
      <c r="M170" s="202">
        <v>20</v>
      </c>
      <c r="N170" s="203">
        <v>150</v>
      </c>
      <c r="O170" s="202">
        <v>20</v>
      </c>
      <c r="P170" s="203">
        <v>150</v>
      </c>
      <c r="Q170" s="202">
        <v>20</v>
      </c>
      <c r="R170" s="203">
        <v>250</v>
      </c>
      <c r="S170" s="202">
        <v>20</v>
      </c>
      <c r="T170" s="203">
        <v>150</v>
      </c>
      <c r="U170" s="202">
        <v>20</v>
      </c>
      <c r="V170" s="203">
        <v>150</v>
      </c>
      <c r="W170" s="202">
        <v>20</v>
      </c>
      <c r="X170" s="203">
        <v>150</v>
      </c>
      <c r="Y170" s="202">
        <v>20</v>
      </c>
      <c r="Z170" s="203">
        <v>150</v>
      </c>
      <c r="AA170" s="202">
        <v>20</v>
      </c>
      <c r="AB170" s="203">
        <v>150</v>
      </c>
      <c r="AC170" s="202">
        <v>20</v>
      </c>
      <c r="AD170" s="203">
        <v>150</v>
      </c>
      <c r="AE170" s="202">
        <v>20</v>
      </c>
      <c r="AF170" s="203">
        <v>150</v>
      </c>
      <c r="AG170" s="202">
        <v>20</v>
      </c>
      <c r="AH170" s="203">
        <v>150</v>
      </c>
      <c r="AI170" s="202">
        <v>20</v>
      </c>
      <c r="AJ170" s="203">
        <v>150</v>
      </c>
      <c r="AK170" s="202">
        <v>20</v>
      </c>
      <c r="AL170" s="204">
        <v>150</v>
      </c>
      <c r="AM170" s="202">
        <v>20</v>
      </c>
      <c r="AN170" s="204">
        <v>150</v>
      </c>
      <c r="AO170" s="202">
        <v>20</v>
      </c>
      <c r="AP170" s="206">
        <v>150</v>
      </c>
      <c r="AQ170" s="202">
        <v>20</v>
      </c>
      <c r="AR170" s="206">
        <v>150</v>
      </c>
      <c r="AS170" s="207"/>
      <c r="AT170" s="207"/>
    </row>
    <row r="171" spans="1:46" ht="13.5" x14ac:dyDescent="0.25">
      <c r="A171" s="200">
        <v>157</v>
      </c>
      <c r="B171" s="201" t="s">
        <v>175</v>
      </c>
      <c r="C171" s="202">
        <v>18</v>
      </c>
      <c r="D171" s="203">
        <v>79</v>
      </c>
      <c r="E171" s="202">
        <v>18</v>
      </c>
      <c r="F171" s="203">
        <v>79</v>
      </c>
      <c r="G171" s="202">
        <v>18</v>
      </c>
      <c r="H171" s="203">
        <v>79</v>
      </c>
      <c r="I171" s="202">
        <v>18</v>
      </c>
      <c r="J171" s="203">
        <v>75</v>
      </c>
      <c r="K171" s="202">
        <v>18</v>
      </c>
      <c r="L171" s="203">
        <v>75</v>
      </c>
      <c r="M171" s="202">
        <v>18</v>
      </c>
      <c r="N171" s="203">
        <v>75</v>
      </c>
      <c r="O171" s="202">
        <v>18</v>
      </c>
      <c r="P171" s="203">
        <v>75</v>
      </c>
      <c r="Q171" s="202">
        <v>18</v>
      </c>
      <c r="R171" s="203">
        <v>120</v>
      </c>
      <c r="S171" s="202">
        <v>18</v>
      </c>
      <c r="T171" s="203">
        <v>120</v>
      </c>
      <c r="U171" s="202">
        <v>18</v>
      </c>
      <c r="V171" s="203">
        <v>120</v>
      </c>
      <c r="W171" s="202">
        <v>18</v>
      </c>
      <c r="X171" s="203">
        <v>120</v>
      </c>
      <c r="Y171" s="202">
        <v>18</v>
      </c>
      <c r="Z171" s="203">
        <v>120</v>
      </c>
      <c r="AA171" s="202">
        <v>18</v>
      </c>
      <c r="AB171" s="203">
        <v>120</v>
      </c>
      <c r="AC171" s="202">
        <v>18</v>
      </c>
      <c r="AD171" s="203">
        <v>120</v>
      </c>
      <c r="AE171" s="202">
        <v>18</v>
      </c>
      <c r="AF171" s="203">
        <v>120</v>
      </c>
      <c r="AG171" s="202">
        <v>18</v>
      </c>
      <c r="AH171" s="203">
        <v>120</v>
      </c>
      <c r="AI171" s="202">
        <v>18</v>
      </c>
      <c r="AJ171" s="203">
        <v>120</v>
      </c>
      <c r="AK171" s="202">
        <v>18</v>
      </c>
      <c r="AL171" s="204">
        <v>120</v>
      </c>
      <c r="AM171" s="202">
        <v>18</v>
      </c>
      <c r="AN171" s="204">
        <v>120</v>
      </c>
      <c r="AO171" s="202">
        <v>18</v>
      </c>
      <c r="AP171" s="206">
        <v>120</v>
      </c>
      <c r="AQ171" s="202">
        <v>18</v>
      </c>
      <c r="AR171" s="206">
        <v>120</v>
      </c>
      <c r="AS171" s="207"/>
      <c r="AT171" s="207"/>
    </row>
    <row r="172" spans="1:46" ht="13.5" x14ac:dyDescent="0.25">
      <c r="A172" s="200">
        <v>158</v>
      </c>
      <c r="B172" s="201" t="s">
        <v>176</v>
      </c>
      <c r="C172" s="202">
        <v>20</v>
      </c>
      <c r="D172" s="203">
        <v>100</v>
      </c>
      <c r="E172" s="202">
        <v>20</v>
      </c>
      <c r="F172" s="203">
        <v>145</v>
      </c>
      <c r="G172" s="202">
        <v>20</v>
      </c>
      <c r="H172" s="203">
        <v>145</v>
      </c>
      <c r="I172" s="202">
        <v>20</v>
      </c>
      <c r="J172" s="203">
        <v>145</v>
      </c>
      <c r="K172" s="202">
        <v>20</v>
      </c>
      <c r="L172" s="203">
        <v>145</v>
      </c>
      <c r="M172" s="202">
        <v>20</v>
      </c>
      <c r="N172" s="203">
        <v>145</v>
      </c>
      <c r="O172" s="202">
        <v>20</v>
      </c>
      <c r="P172" s="203">
        <v>140</v>
      </c>
      <c r="Q172" s="202">
        <v>20</v>
      </c>
      <c r="R172" s="203">
        <v>145</v>
      </c>
      <c r="S172" s="202">
        <v>20</v>
      </c>
      <c r="T172" s="203">
        <v>145</v>
      </c>
      <c r="U172" s="202">
        <v>20</v>
      </c>
      <c r="V172" s="203">
        <v>145</v>
      </c>
      <c r="W172" s="202">
        <v>20</v>
      </c>
      <c r="X172" s="203">
        <v>150</v>
      </c>
      <c r="Y172" s="202">
        <v>20</v>
      </c>
      <c r="Z172" s="203">
        <v>145</v>
      </c>
      <c r="AA172" s="202">
        <v>20</v>
      </c>
      <c r="AB172" s="203">
        <v>150</v>
      </c>
      <c r="AC172" s="202">
        <v>20</v>
      </c>
      <c r="AD172" s="203">
        <v>150</v>
      </c>
      <c r="AE172" s="202">
        <v>20</v>
      </c>
      <c r="AF172" s="203">
        <v>150</v>
      </c>
      <c r="AG172" s="202">
        <v>20</v>
      </c>
      <c r="AH172" s="203">
        <v>150</v>
      </c>
      <c r="AI172" s="202">
        <v>20</v>
      </c>
      <c r="AJ172" s="203">
        <v>150</v>
      </c>
      <c r="AK172" s="202">
        <v>20</v>
      </c>
      <c r="AL172" s="204">
        <v>150</v>
      </c>
      <c r="AM172" s="202">
        <v>20</v>
      </c>
      <c r="AN172" s="204">
        <v>150</v>
      </c>
      <c r="AO172" s="202">
        <v>20</v>
      </c>
      <c r="AP172" s="206">
        <v>150</v>
      </c>
      <c r="AQ172" s="202">
        <v>20</v>
      </c>
      <c r="AR172" s="206">
        <v>150</v>
      </c>
      <c r="AS172" s="207"/>
      <c r="AT172" s="207"/>
    </row>
    <row r="173" spans="1:46" ht="13.5" x14ac:dyDescent="0.25">
      <c r="A173" s="249"/>
      <c r="B173" s="250" t="s">
        <v>177</v>
      </c>
      <c r="C173" s="251"/>
      <c r="D173" s="252"/>
      <c r="E173" s="251"/>
      <c r="F173" s="252"/>
      <c r="G173" s="251"/>
      <c r="H173" s="252"/>
      <c r="I173" s="251"/>
      <c r="J173" s="252"/>
      <c r="K173" s="251"/>
      <c r="L173" s="252"/>
      <c r="M173" s="253"/>
      <c r="N173" s="254"/>
      <c r="O173" s="253"/>
      <c r="P173" s="254"/>
      <c r="Q173" s="253"/>
      <c r="R173" s="254"/>
      <c r="S173" s="253"/>
      <c r="T173" s="254"/>
      <c r="U173" s="253"/>
      <c r="V173" s="254"/>
      <c r="W173" s="253"/>
      <c r="X173" s="254"/>
      <c r="Y173" s="253"/>
      <c r="Z173" s="254"/>
      <c r="AA173" s="253"/>
      <c r="AB173" s="254"/>
      <c r="AC173" s="253"/>
      <c r="AD173" s="254"/>
      <c r="AE173" s="253"/>
      <c r="AF173" s="254"/>
      <c r="AG173" s="253"/>
      <c r="AH173" s="254"/>
      <c r="AI173" s="253"/>
      <c r="AJ173" s="254"/>
      <c r="AK173" s="253"/>
      <c r="AL173" s="255"/>
      <c r="AM173" s="253"/>
      <c r="AN173" s="255"/>
      <c r="AO173" s="253"/>
      <c r="AP173" s="256"/>
      <c r="AQ173" s="253"/>
      <c r="AR173" s="256"/>
      <c r="AS173" s="207"/>
      <c r="AT173" s="207"/>
    </row>
    <row r="174" spans="1:46" ht="13.5" x14ac:dyDescent="0.25">
      <c r="A174" s="200">
        <v>159</v>
      </c>
      <c r="B174" s="201" t="s">
        <v>178</v>
      </c>
      <c r="C174" s="202">
        <v>24</v>
      </c>
      <c r="D174" s="203">
        <v>120</v>
      </c>
      <c r="E174" s="202">
        <v>24</v>
      </c>
      <c r="F174" s="203">
        <v>80</v>
      </c>
      <c r="G174" s="202">
        <v>24</v>
      </c>
      <c r="H174" s="203">
        <v>200</v>
      </c>
      <c r="I174" s="202">
        <v>24</v>
      </c>
      <c r="J174" s="203">
        <v>200</v>
      </c>
      <c r="K174" s="202">
        <v>24</v>
      </c>
      <c r="L174" s="203">
        <v>200</v>
      </c>
      <c r="M174" s="202">
        <v>24</v>
      </c>
      <c r="N174" s="203">
        <v>200</v>
      </c>
      <c r="O174" s="202">
        <v>24</v>
      </c>
      <c r="P174" s="203">
        <v>200</v>
      </c>
      <c r="Q174" s="202">
        <v>24</v>
      </c>
      <c r="R174" s="203">
        <v>200</v>
      </c>
      <c r="S174" s="202">
        <v>24</v>
      </c>
      <c r="T174" s="203">
        <v>200</v>
      </c>
      <c r="U174" s="202">
        <v>24</v>
      </c>
      <c r="V174" s="203">
        <v>200</v>
      </c>
      <c r="W174" s="202">
        <v>24</v>
      </c>
      <c r="X174" s="203">
        <v>200</v>
      </c>
      <c r="Y174" s="202">
        <v>24</v>
      </c>
      <c r="Z174" s="203">
        <v>200</v>
      </c>
      <c r="AA174" s="202">
        <v>24</v>
      </c>
      <c r="AB174" s="203">
        <v>200</v>
      </c>
      <c r="AC174" s="202">
        <v>24</v>
      </c>
      <c r="AD174" s="203">
        <v>200</v>
      </c>
      <c r="AE174" s="202">
        <v>24</v>
      </c>
      <c r="AF174" s="203">
        <v>200</v>
      </c>
      <c r="AG174" s="202">
        <v>24</v>
      </c>
      <c r="AH174" s="203">
        <v>200</v>
      </c>
      <c r="AI174" s="202">
        <v>24</v>
      </c>
      <c r="AJ174" s="203">
        <v>200</v>
      </c>
      <c r="AK174" s="202">
        <v>24</v>
      </c>
      <c r="AL174" s="204">
        <v>200</v>
      </c>
      <c r="AM174" s="202">
        <v>24</v>
      </c>
      <c r="AN174" s="204">
        <v>200</v>
      </c>
      <c r="AO174" s="202">
        <v>24</v>
      </c>
      <c r="AP174" s="206">
        <v>200</v>
      </c>
      <c r="AQ174" s="202">
        <v>24</v>
      </c>
      <c r="AR174" s="206">
        <v>200</v>
      </c>
      <c r="AS174" s="207"/>
      <c r="AT174" s="207"/>
    </row>
    <row r="175" spans="1:46" ht="13.5" x14ac:dyDescent="0.25">
      <c r="A175" s="200">
        <v>160</v>
      </c>
      <c r="B175" s="201" t="s">
        <v>179</v>
      </c>
      <c r="C175" s="202">
        <v>12</v>
      </c>
      <c r="D175" s="203">
        <v>100</v>
      </c>
      <c r="E175" s="202">
        <v>12</v>
      </c>
      <c r="F175" s="203">
        <v>100</v>
      </c>
      <c r="G175" s="202">
        <v>12</v>
      </c>
      <c r="H175" s="203">
        <v>100</v>
      </c>
      <c r="I175" s="202">
        <v>12</v>
      </c>
      <c r="J175" s="203">
        <v>100</v>
      </c>
      <c r="K175" s="202">
        <v>12</v>
      </c>
      <c r="L175" s="203">
        <v>100</v>
      </c>
      <c r="M175" s="202">
        <v>12</v>
      </c>
      <c r="N175" s="203">
        <v>100</v>
      </c>
      <c r="O175" s="202">
        <v>12</v>
      </c>
      <c r="P175" s="203">
        <v>100</v>
      </c>
      <c r="Q175" s="202">
        <v>12</v>
      </c>
      <c r="R175" s="203">
        <v>100</v>
      </c>
      <c r="S175" s="202">
        <v>12</v>
      </c>
      <c r="T175" s="203">
        <v>100</v>
      </c>
      <c r="U175" s="202">
        <v>12</v>
      </c>
      <c r="V175" s="203">
        <v>100</v>
      </c>
      <c r="W175" s="202">
        <v>12</v>
      </c>
      <c r="X175" s="203">
        <v>100</v>
      </c>
      <c r="Y175" s="202">
        <v>12</v>
      </c>
      <c r="Z175" s="203">
        <v>130</v>
      </c>
      <c r="AA175" s="202">
        <v>12</v>
      </c>
      <c r="AB175" s="203">
        <v>130</v>
      </c>
      <c r="AC175" s="202">
        <v>12</v>
      </c>
      <c r="AD175" s="203">
        <v>130</v>
      </c>
      <c r="AE175" s="202">
        <v>12</v>
      </c>
      <c r="AF175" s="203">
        <v>130</v>
      </c>
      <c r="AG175" s="202">
        <v>12</v>
      </c>
      <c r="AH175" s="203">
        <v>130</v>
      </c>
      <c r="AI175" s="202">
        <v>12</v>
      </c>
      <c r="AJ175" s="203">
        <v>130</v>
      </c>
      <c r="AK175" s="202">
        <v>12</v>
      </c>
      <c r="AL175" s="204">
        <v>130</v>
      </c>
      <c r="AM175" s="202">
        <v>12</v>
      </c>
      <c r="AN175" s="204">
        <v>130</v>
      </c>
      <c r="AO175" s="202">
        <v>12</v>
      </c>
      <c r="AP175" s="206">
        <v>130</v>
      </c>
      <c r="AQ175" s="202">
        <v>12</v>
      </c>
      <c r="AR175" s="206">
        <v>130</v>
      </c>
      <c r="AS175" s="207"/>
      <c r="AT175" s="207"/>
    </row>
    <row r="176" spans="1:46" ht="13.5" x14ac:dyDescent="0.25">
      <c r="A176" s="200">
        <v>161</v>
      </c>
      <c r="B176" s="201" t="s">
        <v>180</v>
      </c>
      <c r="C176" s="202">
        <v>24</v>
      </c>
      <c r="D176" s="203">
        <v>80</v>
      </c>
      <c r="E176" s="202">
        <v>24</v>
      </c>
      <c r="F176" s="203">
        <v>80</v>
      </c>
      <c r="G176" s="202">
        <v>24</v>
      </c>
      <c r="H176" s="203">
        <v>80</v>
      </c>
      <c r="I176" s="202">
        <v>24</v>
      </c>
      <c r="J176" s="203">
        <v>80</v>
      </c>
      <c r="K176" s="202">
        <v>24</v>
      </c>
      <c r="L176" s="203">
        <v>80</v>
      </c>
      <c r="M176" s="202">
        <v>24</v>
      </c>
      <c r="N176" s="203">
        <v>80</v>
      </c>
      <c r="O176" s="202">
        <v>24</v>
      </c>
      <c r="P176" s="203">
        <v>80</v>
      </c>
      <c r="Q176" s="202">
        <v>24</v>
      </c>
      <c r="R176" s="203">
        <v>125</v>
      </c>
      <c r="S176" s="202">
        <v>24</v>
      </c>
      <c r="T176" s="203">
        <v>125</v>
      </c>
      <c r="U176" s="202">
        <v>24</v>
      </c>
      <c r="V176" s="203">
        <v>125</v>
      </c>
      <c r="W176" s="202">
        <v>24</v>
      </c>
      <c r="X176" s="203">
        <v>125</v>
      </c>
      <c r="Y176" s="202">
        <v>24</v>
      </c>
      <c r="Z176" s="203">
        <v>125</v>
      </c>
      <c r="AA176" s="202">
        <v>24</v>
      </c>
      <c r="AB176" s="203">
        <v>125</v>
      </c>
      <c r="AC176" s="202">
        <v>24</v>
      </c>
      <c r="AD176" s="203">
        <v>125</v>
      </c>
      <c r="AE176" s="202">
        <v>24</v>
      </c>
      <c r="AF176" s="203">
        <v>125</v>
      </c>
      <c r="AG176" s="202">
        <v>24</v>
      </c>
      <c r="AH176" s="203">
        <v>125</v>
      </c>
      <c r="AI176" s="202">
        <v>24</v>
      </c>
      <c r="AJ176" s="203">
        <v>125</v>
      </c>
      <c r="AK176" s="202">
        <v>24</v>
      </c>
      <c r="AL176" s="204">
        <v>125</v>
      </c>
      <c r="AM176" s="202">
        <v>24</v>
      </c>
      <c r="AN176" s="204">
        <v>125</v>
      </c>
      <c r="AO176" s="202">
        <v>24</v>
      </c>
      <c r="AP176" s="206">
        <v>125</v>
      </c>
      <c r="AQ176" s="202">
        <v>24</v>
      </c>
      <c r="AR176" s="206">
        <v>125</v>
      </c>
      <c r="AS176" s="207"/>
      <c r="AT176" s="207"/>
    </row>
    <row r="177" spans="1:46" ht="13.5" x14ac:dyDescent="0.25">
      <c r="A177" s="200">
        <v>162</v>
      </c>
      <c r="B177" s="201" t="s">
        <v>181</v>
      </c>
      <c r="C177" s="202">
        <v>18</v>
      </c>
      <c r="D177" s="203">
        <v>80</v>
      </c>
      <c r="E177" s="202">
        <v>18</v>
      </c>
      <c r="F177" s="203">
        <v>80</v>
      </c>
      <c r="G177" s="202">
        <v>18</v>
      </c>
      <c r="H177" s="203">
        <v>80</v>
      </c>
      <c r="I177" s="202">
        <v>18</v>
      </c>
      <c r="J177" s="203">
        <v>80</v>
      </c>
      <c r="K177" s="202">
        <v>18</v>
      </c>
      <c r="L177" s="203">
        <v>80</v>
      </c>
      <c r="M177" s="202">
        <v>18</v>
      </c>
      <c r="N177" s="203">
        <v>80</v>
      </c>
      <c r="O177" s="202">
        <v>18</v>
      </c>
      <c r="P177" s="203">
        <v>80</v>
      </c>
      <c r="Q177" s="202">
        <v>18</v>
      </c>
      <c r="R177" s="203">
        <v>125</v>
      </c>
      <c r="S177" s="202">
        <v>18</v>
      </c>
      <c r="T177" s="203">
        <v>125</v>
      </c>
      <c r="U177" s="202">
        <v>18</v>
      </c>
      <c r="V177" s="203">
        <v>125</v>
      </c>
      <c r="W177" s="202">
        <v>18</v>
      </c>
      <c r="X177" s="203">
        <v>125</v>
      </c>
      <c r="Y177" s="202">
        <v>18</v>
      </c>
      <c r="Z177" s="203">
        <v>125</v>
      </c>
      <c r="AA177" s="202">
        <v>18</v>
      </c>
      <c r="AB177" s="203">
        <v>125</v>
      </c>
      <c r="AC177" s="202">
        <v>18</v>
      </c>
      <c r="AD177" s="203">
        <v>125</v>
      </c>
      <c r="AE177" s="202">
        <v>18</v>
      </c>
      <c r="AF177" s="203">
        <v>150</v>
      </c>
      <c r="AG177" s="202">
        <v>18</v>
      </c>
      <c r="AH177" s="203">
        <v>150</v>
      </c>
      <c r="AI177" s="202">
        <v>18</v>
      </c>
      <c r="AJ177" s="203">
        <v>150</v>
      </c>
      <c r="AK177" s="202">
        <v>18</v>
      </c>
      <c r="AL177" s="204">
        <v>150</v>
      </c>
      <c r="AM177" s="202">
        <v>18</v>
      </c>
      <c r="AN177" s="204">
        <v>180</v>
      </c>
      <c r="AO177" s="202">
        <v>18</v>
      </c>
      <c r="AP177" s="206">
        <v>180</v>
      </c>
      <c r="AQ177" s="202">
        <v>18</v>
      </c>
      <c r="AR177" s="206">
        <v>180</v>
      </c>
      <c r="AS177" s="207"/>
      <c r="AT177" s="207"/>
    </row>
    <row r="178" spans="1:46" ht="13.5" x14ac:dyDescent="0.25">
      <c r="A178" s="200">
        <v>163</v>
      </c>
      <c r="B178" s="201" t="s">
        <v>182</v>
      </c>
      <c r="C178" s="202">
        <v>12</v>
      </c>
      <c r="D178" s="203">
        <v>60</v>
      </c>
      <c r="E178" s="202">
        <v>12</v>
      </c>
      <c r="F178" s="203">
        <v>60</v>
      </c>
      <c r="G178" s="202">
        <v>12</v>
      </c>
      <c r="H178" s="203">
        <v>60</v>
      </c>
      <c r="I178" s="202">
        <v>12</v>
      </c>
      <c r="J178" s="203">
        <v>125</v>
      </c>
      <c r="K178" s="202">
        <v>12</v>
      </c>
      <c r="L178" s="203">
        <v>125</v>
      </c>
      <c r="M178" s="202">
        <v>12</v>
      </c>
      <c r="N178" s="203">
        <v>125</v>
      </c>
      <c r="O178" s="202">
        <v>12</v>
      </c>
      <c r="P178" s="203">
        <v>125</v>
      </c>
      <c r="Q178" s="202">
        <v>12</v>
      </c>
      <c r="R178" s="203">
        <v>125</v>
      </c>
      <c r="S178" s="202">
        <v>12</v>
      </c>
      <c r="T178" s="203">
        <v>125</v>
      </c>
      <c r="U178" s="202">
        <v>12</v>
      </c>
      <c r="V178" s="203">
        <v>150</v>
      </c>
      <c r="W178" s="202">
        <v>12</v>
      </c>
      <c r="X178" s="203">
        <v>150</v>
      </c>
      <c r="Y178" s="202">
        <v>12</v>
      </c>
      <c r="Z178" s="203">
        <v>150</v>
      </c>
      <c r="AA178" s="202">
        <v>12</v>
      </c>
      <c r="AB178" s="203">
        <v>150</v>
      </c>
      <c r="AC178" s="202">
        <v>12</v>
      </c>
      <c r="AD178" s="203">
        <v>150</v>
      </c>
      <c r="AE178" s="202">
        <v>12</v>
      </c>
      <c r="AF178" s="203">
        <v>150</v>
      </c>
      <c r="AG178" s="202">
        <v>12</v>
      </c>
      <c r="AH178" s="203">
        <v>150</v>
      </c>
      <c r="AI178" s="202">
        <v>12</v>
      </c>
      <c r="AJ178" s="203">
        <v>150</v>
      </c>
      <c r="AK178" s="202">
        <v>12</v>
      </c>
      <c r="AL178" s="204">
        <v>150</v>
      </c>
      <c r="AM178" s="202">
        <v>12</v>
      </c>
      <c r="AN178" s="204">
        <v>150</v>
      </c>
      <c r="AO178" s="202">
        <v>12</v>
      </c>
      <c r="AP178" s="206">
        <v>150</v>
      </c>
      <c r="AQ178" s="202">
        <v>12</v>
      </c>
      <c r="AR178" s="206">
        <v>150</v>
      </c>
      <c r="AS178" s="207"/>
      <c r="AT178" s="207"/>
    </row>
    <row r="179" spans="1:46" ht="13.5" x14ac:dyDescent="0.25">
      <c r="A179" s="200">
        <v>164</v>
      </c>
      <c r="B179" s="201" t="s">
        <v>183</v>
      </c>
      <c r="C179" s="202">
        <v>20</v>
      </c>
      <c r="D179" s="203">
        <v>80</v>
      </c>
      <c r="E179" s="202">
        <v>20</v>
      </c>
      <c r="F179" s="203">
        <v>80</v>
      </c>
      <c r="G179" s="202">
        <v>20</v>
      </c>
      <c r="H179" s="203">
        <v>80</v>
      </c>
      <c r="I179" s="202">
        <v>20</v>
      </c>
      <c r="J179" s="203">
        <v>80</v>
      </c>
      <c r="K179" s="202">
        <v>20</v>
      </c>
      <c r="L179" s="203">
        <v>80</v>
      </c>
      <c r="M179" s="202">
        <v>20</v>
      </c>
      <c r="N179" s="203">
        <v>80</v>
      </c>
      <c r="O179" s="202">
        <v>20</v>
      </c>
      <c r="P179" s="203">
        <v>80</v>
      </c>
      <c r="Q179" s="202">
        <v>20</v>
      </c>
      <c r="R179" s="203">
        <v>120</v>
      </c>
      <c r="S179" s="202">
        <v>20</v>
      </c>
      <c r="T179" s="203">
        <v>120</v>
      </c>
      <c r="U179" s="202">
        <v>20</v>
      </c>
      <c r="V179" s="203">
        <v>120</v>
      </c>
      <c r="W179" s="202">
        <v>20</v>
      </c>
      <c r="X179" s="203">
        <v>120</v>
      </c>
      <c r="Y179" s="202">
        <v>20</v>
      </c>
      <c r="Z179" s="203">
        <v>120</v>
      </c>
      <c r="AA179" s="202">
        <v>20</v>
      </c>
      <c r="AB179" s="203">
        <v>120</v>
      </c>
      <c r="AC179" s="202">
        <v>20</v>
      </c>
      <c r="AD179" s="203">
        <v>120</v>
      </c>
      <c r="AE179" s="202">
        <v>20</v>
      </c>
      <c r="AF179" s="203">
        <v>120</v>
      </c>
      <c r="AG179" s="202">
        <v>20</v>
      </c>
      <c r="AH179" s="203">
        <v>120</v>
      </c>
      <c r="AI179" s="202">
        <v>20</v>
      </c>
      <c r="AJ179" s="203">
        <v>120</v>
      </c>
      <c r="AK179" s="202">
        <v>20</v>
      </c>
      <c r="AL179" s="204">
        <v>120</v>
      </c>
      <c r="AM179" s="202">
        <v>20</v>
      </c>
      <c r="AN179" s="204">
        <v>120</v>
      </c>
      <c r="AO179" s="202">
        <v>20</v>
      </c>
      <c r="AP179" s="206">
        <v>145</v>
      </c>
      <c r="AQ179" s="202">
        <v>20</v>
      </c>
      <c r="AR179" s="206">
        <v>145</v>
      </c>
      <c r="AS179" s="207"/>
      <c r="AT179" s="207"/>
    </row>
    <row r="180" spans="1:46" ht="13.5" x14ac:dyDescent="0.25">
      <c r="A180" s="200">
        <v>165</v>
      </c>
      <c r="B180" s="201" t="s">
        <v>184</v>
      </c>
      <c r="C180" s="202">
        <v>15</v>
      </c>
      <c r="D180" s="203">
        <v>100</v>
      </c>
      <c r="E180" s="202">
        <v>15</v>
      </c>
      <c r="F180" s="203">
        <v>100</v>
      </c>
      <c r="G180" s="202">
        <v>15</v>
      </c>
      <c r="H180" s="203">
        <v>100</v>
      </c>
      <c r="I180" s="202">
        <v>15</v>
      </c>
      <c r="J180" s="203">
        <v>100</v>
      </c>
      <c r="K180" s="202">
        <v>15</v>
      </c>
      <c r="L180" s="203">
        <v>100</v>
      </c>
      <c r="M180" s="202">
        <v>15</v>
      </c>
      <c r="N180" s="203">
        <v>100</v>
      </c>
      <c r="O180" s="202">
        <v>15</v>
      </c>
      <c r="P180" s="203">
        <v>100</v>
      </c>
      <c r="Q180" s="202">
        <v>15</v>
      </c>
      <c r="R180" s="203">
        <v>145</v>
      </c>
      <c r="S180" s="202">
        <v>15</v>
      </c>
      <c r="T180" s="203">
        <v>145</v>
      </c>
      <c r="U180" s="202">
        <v>15</v>
      </c>
      <c r="V180" s="203">
        <v>145</v>
      </c>
      <c r="W180" s="202">
        <v>15</v>
      </c>
      <c r="X180" s="203">
        <v>145</v>
      </c>
      <c r="Y180" s="202">
        <v>15</v>
      </c>
      <c r="Z180" s="203">
        <v>145</v>
      </c>
      <c r="AA180" s="202">
        <v>15</v>
      </c>
      <c r="AB180" s="203">
        <v>145</v>
      </c>
      <c r="AC180" s="202">
        <v>15</v>
      </c>
      <c r="AD180" s="203">
        <v>145</v>
      </c>
      <c r="AE180" s="202">
        <v>15</v>
      </c>
      <c r="AF180" s="203">
        <v>145</v>
      </c>
      <c r="AG180" s="202">
        <v>15</v>
      </c>
      <c r="AH180" s="203">
        <v>145</v>
      </c>
      <c r="AI180" s="202">
        <v>15</v>
      </c>
      <c r="AJ180" s="203">
        <v>180</v>
      </c>
      <c r="AK180" s="202">
        <v>15</v>
      </c>
      <c r="AL180" s="204">
        <v>145</v>
      </c>
      <c r="AM180" s="202">
        <v>15</v>
      </c>
      <c r="AN180" s="204">
        <v>145</v>
      </c>
      <c r="AO180" s="202">
        <v>15</v>
      </c>
      <c r="AP180" s="206">
        <v>145</v>
      </c>
      <c r="AQ180" s="202">
        <v>15</v>
      </c>
      <c r="AR180" s="206">
        <v>145</v>
      </c>
      <c r="AS180" s="207"/>
      <c r="AT180" s="207"/>
    </row>
    <row r="181" spans="1:46" ht="13.5" x14ac:dyDescent="0.25">
      <c r="A181" s="200">
        <v>166</v>
      </c>
      <c r="B181" s="201" t="s">
        <v>185</v>
      </c>
      <c r="C181" s="202">
        <v>24</v>
      </c>
      <c r="D181" s="203">
        <v>89</v>
      </c>
      <c r="E181" s="202">
        <v>24</v>
      </c>
      <c r="F181" s="203">
        <v>89</v>
      </c>
      <c r="G181" s="202">
        <v>24</v>
      </c>
      <c r="H181" s="203">
        <v>89</v>
      </c>
      <c r="I181" s="202">
        <v>24</v>
      </c>
      <c r="J181" s="203">
        <v>89</v>
      </c>
      <c r="K181" s="202">
        <v>24</v>
      </c>
      <c r="L181" s="203">
        <v>89</v>
      </c>
      <c r="M181" s="202">
        <v>24</v>
      </c>
      <c r="N181" s="203">
        <v>94</v>
      </c>
      <c r="O181" s="202">
        <v>24</v>
      </c>
      <c r="P181" s="203">
        <v>94</v>
      </c>
      <c r="Q181" s="202">
        <v>24</v>
      </c>
      <c r="R181" s="203">
        <v>145</v>
      </c>
      <c r="S181" s="202">
        <v>24</v>
      </c>
      <c r="T181" s="203">
        <v>145</v>
      </c>
      <c r="U181" s="202">
        <v>24</v>
      </c>
      <c r="V181" s="203">
        <v>145</v>
      </c>
      <c r="W181" s="202">
        <v>24</v>
      </c>
      <c r="X181" s="203">
        <v>145</v>
      </c>
      <c r="Y181" s="202">
        <v>24</v>
      </c>
      <c r="Z181" s="203">
        <v>145</v>
      </c>
      <c r="AA181" s="202">
        <v>24</v>
      </c>
      <c r="AB181" s="203">
        <v>145</v>
      </c>
      <c r="AC181" s="202">
        <v>24</v>
      </c>
      <c r="AD181" s="203">
        <v>145</v>
      </c>
      <c r="AE181" s="202">
        <v>24</v>
      </c>
      <c r="AF181" s="203">
        <v>145</v>
      </c>
      <c r="AG181" s="202">
        <v>24</v>
      </c>
      <c r="AH181" s="203">
        <v>145</v>
      </c>
      <c r="AI181" s="202">
        <v>24</v>
      </c>
      <c r="AJ181" s="203">
        <v>145</v>
      </c>
      <c r="AK181" s="202">
        <v>24</v>
      </c>
      <c r="AL181" s="204">
        <v>145</v>
      </c>
      <c r="AM181" s="202">
        <v>24</v>
      </c>
      <c r="AN181" s="204">
        <v>145</v>
      </c>
      <c r="AO181" s="202">
        <v>24</v>
      </c>
      <c r="AP181" s="206">
        <v>145</v>
      </c>
      <c r="AQ181" s="202">
        <v>24</v>
      </c>
      <c r="AR181" s="206">
        <v>150</v>
      </c>
      <c r="AS181" s="207"/>
      <c r="AT181" s="207"/>
    </row>
    <row r="182" spans="1:46" ht="14.25" thickBot="1" x14ac:dyDescent="0.3">
      <c r="A182" s="227">
        <v>167</v>
      </c>
      <c r="B182" s="228" t="s">
        <v>186</v>
      </c>
      <c r="C182" s="202">
        <v>18</v>
      </c>
      <c r="D182" s="203">
        <v>159</v>
      </c>
      <c r="E182" s="202">
        <v>18</v>
      </c>
      <c r="F182" s="203">
        <v>155</v>
      </c>
      <c r="G182" s="202">
        <v>18</v>
      </c>
      <c r="H182" s="203">
        <v>155</v>
      </c>
      <c r="I182" s="202">
        <v>18</v>
      </c>
      <c r="J182" s="203">
        <v>159</v>
      </c>
      <c r="K182" s="202">
        <v>18</v>
      </c>
      <c r="L182" s="229">
        <v>159</v>
      </c>
      <c r="M182" s="230">
        <v>18</v>
      </c>
      <c r="N182" s="231">
        <v>159</v>
      </c>
      <c r="O182" s="230">
        <v>18</v>
      </c>
      <c r="P182" s="231">
        <v>159</v>
      </c>
      <c r="Q182" s="230">
        <v>18</v>
      </c>
      <c r="R182" s="231">
        <v>200</v>
      </c>
      <c r="S182" s="230">
        <v>18</v>
      </c>
      <c r="T182" s="231">
        <v>200</v>
      </c>
      <c r="U182" s="230">
        <v>18</v>
      </c>
      <c r="V182" s="231">
        <v>200</v>
      </c>
      <c r="W182" s="230">
        <v>18</v>
      </c>
      <c r="X182" s="231">
        <v>150</v>
      </c>
      <c r="Y182" s="230">
        <v>18</v>
      </c>
      <c r="Z182" s="231">
        <v>150</v>
      </c>
      <c r="AA182" s="230">
        <v>18</v>
      </c>
      <c r="AB182" s="231">
        <v>150</v>
      </c>
      <c r="AC182" s="230">
        <v>18</v>
      </c>
      <c r="AD182" s="231">
        <v>150</v>
      </c>
      <c r="AE182" s="230">
        <v>18</v>
      </c>
      <c r="AF182" s="231">
        <v>150</v>
      </c>
      <c r="AG182" s="230">
        <v>18</v>
      </c>
      <c r="AH182" s="231">
        <v>150</v>
      </c>
      <c r="AI182" s="230">
        <v>18</v>
      </c>
      <c r="AJ182" s="231">
        <v>150</v>
      </c>
      <c r="AK182" s="230">
        <v>18</v>
      </c>
      <c r="AL182" s="232">
        <v>150</v>
      </c>
      <c r="AM182" s="230">
        <v>18</v>
      </c>
      <c r="AN182" s="232">
        <v>150</v>
      </c>
      <c r="AO182" s="230">
        <v>18</v>
      </c>
      <c r="AP182" s="229">
        <v>150</v>
      </c>
      <c r="AQ182" s="230">
        <v>18</v>
      </c>
      <c r="AR182" s="229">
        <v>150</v>
      </c>
      <c r="AS182" s="207"/>
      <c r="AT182" s="207"/>
    </row>
    <row r="183" spans="1:46" ht="6.75" customHeight="1" x14ac:dyDescent="0.2">
      <c r="C183" s="233"/>
      <c r="D183" s="234"/>
      <c r="E183" s="233"/>
      <c r="F183" s="234"/>
      <c r="G183" s="233"/>
      <c r="H183" s="234"/>
      <c r="I183" s="233"/>
      <c r="J183" s="234"/>
      <c r="K183" s="233"/>
      <c r="L183" s="234"/>
    </row>
    <row r="184" spans="1:46" ht="13.5" x14ac:dyDescent="0.25">
      <c r="B184" s="197" t="s">
        <v>187</v>
      </c>
      <c r="C184" s="235">
        <f t="shared" ref="C184:AN184" si="0">SUM(C6:C183)</f>
        <v>2642</v>
      </c>
      <c r="D184" s="236">
        <f t="shared" si="0"/>
        <v>13995</v>
      </c>
      <c r="E184" s="236">
        <f t="shared" si="0"/>
        <v>2662</v>
      </c>
      <c r="F184" s="236">
        <f t="shared" si="0"/>
        <v>14459</v>
      </c>
      <c r="G184" s="236">
        <f t="shared" si="0"/>
        <v>2662</v>
      </c>
      <c r="H184" s="236">
        <f t="shared" si="0"/>
        <v>14822</v>
      </c>
      <c r="I184" s="235">
        <f t="shared" si="0"/>
        <v>2662</v>
      </c>
      <c r="J184" s="236">
        <f t="shared" si="0"/>
        <v>15332</v>
      </c>
      <c r="K184" s="235">
        <f t="shared" si="0"/>
        <v>2495</v>
      </c>
      <c r="L184" s="236">
        <f t="shared" si="0"/>
        <v>14661</v>
      </c>
      <c r="M184" s="235">
        <f t="shared" si="0"/>
        <v>2483</v>
      </c>
      <c r="N184" s="236">
        <f t="shared" si="0"/>
        <v>14441</v>
      </c>
      <c r="O184" s="235">
        <f t="shared" si="0"/>
        <v>2461</v>
      </c>
      <c r="P184" s="236">
        <f t="shared" si="0"/>
        <v>14336</v>
      </c>
      <c r="Q184" s="235">
        <f t="shared" si="0"/>
        <v>2458</v>
      </c>
      <c r="R184" s="236">
        <f t="shared" si="0"/>
        <v>18150</v>
      </c>
      <c r="S184" s="235">
        <f t="shared" si="0"/>
        <v>2376</v>
      </c>
      <c r="T184" s="236">
        <f t="shared" si="0"/>
        <v>17950</v>
      </c>
      <c r="U184" s="235">
        <f t="shared" si="0"/>
        <v>2366</v>
      </c>
      <c r="V184" s="236">
        <f t="shared" si="0"/>
        <v>17983</v>
      </c>
      <c r="W184" s="235">
        <f t="shared" si="0"/>
        <v>2367</v>
      </c>
      <c r="X184" s="236">
        <f t="shared" si="0"/>
        <v>18069</v>
      </c>
      <c r="Y184" s="235">
        <f t="shared" si="0"/>
        <v>2364</v>
      </c>
      <c r="Z184" s="236">
        <f t="shared" si="0"/>
        <v>18154</v>
      </c>
      <c r="AA184" s="235">
        <f t="shared" si="0"/>
        <v>2230</v>
      </c>
      <c r="AB184" s="236">
        <f t="shared" si="0"/>
        <v>17143</v>
      </c>
      <c r="AC184" s="235">
        <f t="shared" si="0"/>
        <v>2230</v>
      </c>
      <c r="AD184" s="236">
        <f t="shared" si="0"/>
        <v>17193</v>
      </c>
      <c r="AE184" s="235">
        <f t="shared" si="0"/>
        <v>2230</v>
      </c>
      <c r="AF184" s="236">
        <f t="shared" si="0"/>
        <v>17323</v>
      </c>
      <c r="AG184" s="235">
        <f t="shared" si="0"/>
        <v>2239</v>
      </c>
      <c r="AH184" s="236">
        <f t="shared" si="0"/>
        <v>17343</v>
      </c>
      <c r="AI184" s="235">
        <f t="shared" si="0"/>
        <v>2183</v>
      </c>
      <c r="AJ184" s="236">
        <f t="shared" si="0"/>
        <v>16943</v>
      </c>
      <c r="AK184" s="235">
        <f t="shared" si="0"/>
        <v>2167</v>
      </c>
      <c r="AL184" s="236">
        <f t="shared" si="0"/>
        <v>16993</v>
      </c>
      <c r="AM184" s="235">
        <f t="shared" si="0"/>
        <v>2171</v>
      </c>
      <c r="AN184" s="236">
        <f t="shared" si="0"/>
        <v>17293</v>
      </c>
      <c r="AO184" s="235">
        <f>SUM(AO6:AO183)</f>
        <v>2191</v>
      </c>
      <c r="AP184" s="236">
        <f>SUM(AP6:AP183)</f>
        <v>17338</v>
      </c>
      <c r="AQ184" s="235">
        <f>SUM(AQ6:AQ183)</f>
        <v>2191</v>
      </c>
      <c r="AR184" s="236">
        <f>SUM(AR6:AR183)</f>
        <v>17548</v>
      </c>
    </row>
    <row r="185" spans="1:46" ht="13.5" x14ac:dyDescent="0.25">
      <c r="B185" s="197" t="s">
        <v>188</v>
      </c>
      <c r="C185" s="237">
        <f t="shared" ref="C185:AR185" si="1">COUNTIF(C6:C182,"&gt;0")</f>
        <v>152</v>
      </c>
      <c r="D185" s="237">
        <f t="shared" si="1"/>
        <v>152</v>
      </c>
      <c r="E185" s="237">
        <f t="shared" si="1"/>
        <v>153</v>
      </c>
      <c r="F185" s="237">
        <f t="shared" si="1"/>
        <v>153</v>
      </c>
      <c r="G185" s="237">
        <f t="shared" si="1"/>
        <v>153</v>
      </c>
      <c r="H185" s="237">
        <f t="shared" si="1"/>
        <v>153</v>
      </c>
      <c r="I185" s="237">
        <f t="shared" si="1"/>
        <v>153</v>
      </c>
      <c r="J185" s="237">
        <f t="shared" si="1"/>
        <v>153</v>
      </c>
      <c r="K185" s="237">
        <f t="shared" si="1"/>
        <v>143</v>
      </c>
      <c r="L185" s="237">
        <f t="shared" si="1"/>
        <v>143</v>
      </c>
      <c r="M185" s="237">
        <f t="shared" si="1"/>
        <v>143</v>
      </c>
      <c r="N185" s="237">
        <f t="shared" si="1"/>
        <v>143</v>
      </c>
      <c r="O185" s="237">
        <f t="shared" si="1"/>
        <v>141</v>
      </c>
      <c r="P185" s="237">
        <f t="shared" si="1"/>
        <v>141</v>
      </c>
      <c r="Q185" s="237">
        <f t="shared" si="1"/>
        <v>141</v>
      </c>
      <c r="R185" s="237">
        <f t="shared" si="1"/>
        <v>141</v>
      </c>
      <c r="S185" s="237">
        <f t="shared" si="1"/>
        <v>135</v>
      </c>
      <c r="T185" s="237">
        <f t="shared" si="1"/>
        <v>135</v>
      </c>
      <c r="U185" s="237">
        <f t="shared" si="1"/>
        <v>134</v>
      </c>
      <c r="V185" s="237">
        <f t="shared" si="1"/>
        <v>134</v>
      </c>
      <c r="W185" s="237">
        <f t="shared" si="1"/>
        <v>134</v>
      </c>
      <c r="X185" s="237">
        <f t="shared" si="1"/>
        <v>134</v>
      </c>
      <c r="Y185" s="237">
        <f t="shared" si="1"/>
        <v>134</v>
      </c>
      <c r="Z185" s="237">
        <f t="shared" si="1"/>
        <v>134</v>
      </c>
      <c r="AA185" s="237">
        <f t="shared" si="1"/>
        <v>126</v>
      </c>
      <c r="AB185" s="237">
        <f t="shared" si="1"/>
        <v>126</v>
      </c>
      <c r="AC185" s="237">
        <f t="shared" si="1"/>
        <v>126</v>
      </c>
      <c r="AD185" s="237">
        <f t="shared" si="1"/>
        <v>126</v>
      </c>
      <c r="AE185" s="237">
        <f t="shared" si="1"/>
        <v>126</v>
      </c>
      <c r="AF185" s="237">
        <f t="shared" si="1"/>
        <v>126</v>
      </c>
      <c r="AG185" s="237">
        <f t="shared" si="1"/>
        <v>126</v>
      </c>
      <c r="AH185" s="237">
        <f t="shared" si="1"/>
        <v>126</v>
      </c>
      <c r="AI185" s="237">
        <f t="shared" si="1"/>
        <v>122</v>
      </c>
      <c r="AJ185" s="237">
        <f t="shared" si="1"/>
        <v>122</v>
      </c>
      <c r="AK185" s="237">
        <f t="shared" si="1"/>
        <v>122</v>
      </c>
      <c r="AL185" s="237">
        <f t="shared" si="1"/>
        <v>122</v>
      </c>
      <c r="AM185" s="237">
        <f t="shared" si="1"/>
        <v>122</v>
      </c>
      <c r="AN185" s="237">
        <f t="shared" si="1"/>
        <v>122</v>
      </c>
      <c r="AO185" s="237">
        <f t="shared" si="1"/>
        <v>122</v>
      </c>
      <c r="AP185" s="237">
        <f t="shared" si="1"/>
        <v>122</v>
      </c>
      <c r="AQ185" s="237">
        <f t="shared" si="1"/>
        <v>122</v>
      </c>
      <c r="AR185" s="237">
        <f t="shared" si="1"/>
        <v>122</v>
      </c>
    </row>
    <row r="186" spans="1:46" ht="13.5" x14ac:dyDescent="0.25">
      <c r="B186" s="197" t="s">
        <v>189</v>
      </c>
      <c r="C186" s="238">
        <f t="shared" ref="C186:AR186" si="2">C184/C185</f>
        <v>17.381578947368421</v>
      </c>
      <c r="D186" s="239">
        <f t="shared" si="2"/>
        <v>92.07236842105263</v>
      </c>
      <c r="E186" s="238">
        <f t="shared" si="2"/>
        <v>17.398692810457515</v>
      </c>
      <c r="F186" s="239">
        <f t="shared" si="2"/>
        <v>94.503267973856211</v>
      </c>
      <c r="G186" s="238">
        <f t="shared" si="2"/>
        <v>17.398692810457515</v>
      </c>
      <c r="H186" s="239">
        <f t="shared" si="2"/>
        <v>96.875816993464056</v>
      </c>
      <c r="I186" s="238">
        <f t="shared" si="2"/>
        <v>17.398692810457515</v>
      </c>
      <c r="J186" s="235">
        <f t="shared" si="2"/>
        <v>100.20915032679738</v>
      </c>
      <c r="K186" s="238">
        <f t="shared" si="2"/>
        <v>17.447552447552447</v>
      </c>
      <c r="L186" s="235">
        <f t="shared" si="2"/>
        <v>102.52447552447552</v>
      </c>
      <c r="M186" s="238">
        <f t="shared" si="2"/>
        <v>17.363636363636363</v>
      </c>
      <c r="N186" s="235">
        <f t="shared" si="2"/>
        <v>100.98601398601399</v>
      </c>
      <c r="O186" s="238">
        <f t="shared" si="2"/>
        <v>17.453900709219859</v>
      </c>
      <c r="P186" s="235">
        <f t="shared" si="2"/>
        <v>101.67375886524823</v>
      </c>
      <c r="Q186" s="238">
        <f t="shared" si="2"/>
        <v>17.432624113475178</v>
      </c>
      <c r="R186" s="235">
        <f t="shared" si="2"/>
        <v>128.72340425531914</v>
      </c>
      <c r="S186" s="238">
        <f t="shared" si="2"/>
        <v>17.600000000000001</v>
      </c>
      <c r="T186" s="235">
        <f t="shared" si="2"/>
        <v>132.96296296296296</v>
      </c>
      <c r="U186" s="238">
        <f t="shared" si="2"/>
        <v>17.656716417910449</v>
      </c>
      <c r="V186" s="235">
        <f t="shared" si="2"/>
        <v>134.20149253731344</v>
      </c>
      <c r="W186" s="238">
        <f t="shared" si="2"/>
        <v>17.664179104477611</v>
      </c>
      <c r="X186" s="235">
        <f t="shared" si="2"/>
        <v>134.84328358208955</v>
      </c>
      <c r="Y186" s="238">
        <f t="shared" si="2"/>
        <v>17.64179104477612</v>
      </c>
      <c r="Z186" s="235">
        <f t="shared" si="2"/>
        <v>135.47761194029852</v>
      </c>
      <c r="AA186" s="238">
        <f t="shared" si="2"/>
        <v>17.698412698412699</v>
      </c>
      <c r="AB186" s="235">
        <f t="shared" si="2"/>
        <v>136.05555555555554</v>
      </c>
      <c r="AC186" s="238">
        <f t="shared" si="2"/>
        <v>17.698412698412699</v>
      </c>
      <c r="AD186" s="235">
        <f t="shared" si="2"/>
        <v>136.45238095238096</v>
      </c>
      <c r="AE186" s="238">
        <f t="shared" si="2"/>
        <v>17.698412698412699</v>
      </c>
      <c r="AF186" s="235">
        <f t="shared" si="2"/>
        <v>137.48412698412699</v>
      </c>
      <c r="AG186" s="238">
        <f t="shared" si="2"/>
        <v>17.769841269841269</v>
      </c>
      <c r="AH186" s="235">
        <f t="shared" si="2"/>
        <v>137.64285714285714</v>
      </c>
      <c r="AI186" s="238">
        <f t="shared" si="2"/>
        <v>17.893442622950818</v>
      </c>
      <c r="AJ186" s="235">
        <f t="shared" si="2"/>
        <v>138.87704918032787</v>
      </c>
      <c r="AK186" s="238">
        <f t="shared" si="2"/>
        <v>17.762295081967213</v>
      </c>
      <c r="AL186" s="235">
        <f t="shared" si="2"/>
        <v>139.28688524590163</v>
      </c>
      <c r="AM186" s="238">
        <f t="shared" si="2"/>
        <v>17.795081967213115</v>
      </c>
      <c r="AN186" s="235">
        <f t="shared" si="2"/>
        <v>141.74590163934425</v>
      </c>
      <c r="AO186" s="238">
        <f t="shared" si="2"/>
        <v>17.959016393442624</v>
      </c>
      <c r="AP186" s="235">
        <f t="shared" si="2"/>
        <v>142.11475409836066</v>
      </c>
      <c r="AQ186" s="238">
        <f t="shared" si="2"/>
        <v>17.959016393442624</v>
      </c>
      <c r="AR186" s="235">
        <f t="shared" si="2"/>
        <v>143.8360655737705</v>
      </c>
    </row>
    <row r="187" spans="1:46" x14ac:dyDescent="0.2">
      <c r="B187" s="240" t="s">
        <v>15</v>
      </c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</row>
  </sheetData>
  <sheetProtection autoFilter="0"/>
  <autoFilter ref="A2:AR182" xr:uid="{A40BB505-0F69-4905-B031-C2AC6A32D50E}"/>
  <mergeCells count="21">
    <mergeCell ref="M3:N3"/>
    <mergeCell ref="O3:P3"/>
    <mergeCell ref="Q3:R3"/>
    <mergeCell ref="S3:T3"/>
    <mergeCell ref="C3:D3"/>
    <mergeCell ref="E3:F3"/>
    <mergeCell ref="G3:H3"/>
    <mergeCell ref="I3:J3"/>
    <mergeCell ref="K3:L3"/>
    <mergeCell ref="AQ3:AR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conditionalFormatting sqref="E6:J21 E23:J32 E34:R34 E37:R37 E64:J76 E78:J93 K82:R82 K92:R92 E95:J117 E119:N128 E132:R132 E168:R168">
    <cfRule type="cellIs" dxfId="67" priority="85" stopIfTrue="1" operator="notEqual">
      <formula>C6</formula>
    </cfRule>
  </conditionalFormatting>
  <conditionalFormatting sqref="K6:Z16 K18:Z18 K98:Z99 K101:Z108 O119:Z122">
    <cfRule type="cellIs" dxfId="66" priority="79" stopIfTrue="1" operator="notEqual">
      <formula>I6</formula>
    </cfRule>
  </conditionalFormatting>
  <conditionalFormatting sqref="K20:AN20 K23:AN26 K31:AN32 E35:AN36 E38:AN42 K64:AN68 K70:AN72 K74:AN76 K78:AN79 K81:AN81 K84:AN91 K93:AN93 K96:AN96 AA99:AN99 AA101:AN105 AA108:AN108 K110:AN110 K112:AN115 K117:AN117 AA120:AN122 O125:AN126 O128:AN128 E130:AN131 E133:AN135 E155:AN161 E163:AN167 E169:AN172">
    <cfRule type="cellIs" dxfId="65" priority="13" stopIfTrue="1" operator="notEqual">
      <formula>C20</formula>
    </cfRule>
  </conditionalFormatting>
  <conditionalFormatting sqref="K28:AN29">
    <cfRule type="cellIs" dxfId="64" priority="11" stopIfTrue="1" operator="notEqual">
      <formula>I28</formula>
    </cfRule>
  </conditionalFormatting>
  <conditionalFormatting sqref="AA6:AO18">
    <cfRule type="cellIs" dxfId="63" priority="10" stopIfTrue="1" operator="notEqual">
      <formula>Y6</formula>
    </cfRule>
  </conditionalFormatting>
  <conditionalFormatting sqref="AP6">
    <cfRule type="cellIs" dxfId="62" priority="7" stopIfTrue="1" operator="notEqual">
      <formula>AN6</formula>
    </cfRule>
  </conditionalFormatting>
  <conditionalFormatting sqref="AP8:AP18">
    <cfRule type="cellIs" dxfId="61" priority="6" stopIfTrue="1" operator="notEqual">
      <formula>AN8</formula>
    </cfRule>
  </conditionalFormatting>
  <conditionalFormatting sqref="AQ6:AQ18">
    <cfRule type="cellIs" dxfId="60" priority="5" stopIfTrue="1" operator="notEqual">
      <formula>AO6</formula>
    </cfRule>
  </conditionalFormatting>
  <conditionalFormatting sqref="AR6">
    <cfRule type="cellIs" dxfId="59" priority="2" stopIfTrue="1" operator="notEqual">
      <formula>AP6</formula>
    </cfRule>
  </conditionalFormatting>
  <conditionalFormatting sqref="AR8:AR18 AO24:AR32 AO35:AR42 E44:AR62 AO64:AR76 AO78:AR93 AO96:AR117 AO120:AR128 AO130:AR135 E137:AR141 E143:AR153 AO156:AR160 AO163:AR172 E174:AR182">
    <cfRule type="cellIs" dxfId="58" priority="1" stopIfTrue="1" operator="notEqual">
      <formula>C8</formula>
    </cfRule>
  </conditionalFormatting>
  <pageMargins left="0.78740157499999996" right="0.24" top="0.984251969" bottom="0.984251969" header="0.4921259845" footer="0.4921259845"/>
  <pageSetup paperSize="9" scale="73" orientation="portrait" r:id="rId1"/>
  <headerFooter alignWithMargins="0"/>
  <rowBreaks count="2" manualBreakCount="2">
    <brk id="76" max="11" man="1"/>
    <brk id="153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404D-FE62-4617-BD37-5899E13D1538}">
  <sheetPr>
    <tabColor rgb="FF7030A0"/>
  </sheetPr>
  <dimension ref="A2:G165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3.5" x14ac:dyDescent="0.25"/>
  <cols>
    <col min="1" max="1" width="11.42578125" style="74"/>
    <col min="2" max="2" width="16.7109375" style="74" customWidth="1"/>
    <col min="3" max="3" width="18" style="74" customWidth="1"/>
    <col min="4" max="16384" width="11.42578125" style="74"/>
  </cols>
  <sheetData>
    <row r="2" spans="1:7" x14ac:dyDescent="0.25">
      <c r="A2" s="73" t="s">
        <v>221</v>
      </c>
    </row>
    <row r="3" spans="1:7" ht="14.25" thickBot="1" x14ac:dyDescent="0.3"/>
    <row r="4" spans="1:7" x14ac:dyDescent="0.25">
      <c r="A4" s="320" t="s">
        <v>2</v>
      </c>
      <c r="B4" s="322" t="s">
        <v>3</v>
      </c>
      <c r="C4" s="26"/>
      <c r="D4" s="324">
        <v>2025</v>
      </c>
      <c r="E4" s="325"/>
      <c r="F4" s="27" t="s">
        <v>222</v>
      </c>
      <c r="G4" s="326" t="s">
        <v>223</v>
      </c>
    </row>
    <row r="5" spans="1:7" ht="14.25" thickBot="1" x14ac:dyDescent="0.3">
      <c r="A5" s="321"/>
      <c r="B5" s="323"/>
      <c r="C5" s="28"/>
      <c r="D5" s="29" t="s">
        <v>4</v>
      </c>
      <c r="E5" s="30" t="s">
        <v>5</v>
      </c>
      <c r="F5" s="31" t="s">
        <v>224</v>
      </c>
      <c r="G5" s="327"/>
    </row>
    <row r="6" spans="1:7" x14ac:dyDescent="0.25">
      <c r="A6" s="4">
        <v>23</v>
      </c>
      <c r="B6" s="5" t="s">
        <v>27</v>
      </c>
      <c r="C6" s="6"/>
      <c r="D6" s="7">
        <v>1</v>
      </c>
      <c r="E6" s="8">
        <v>1.76</v>
      </c>
      <c r="F6" s="75">
        <f t="shared" ref="F6:F69" si="0">D6-(E6-1)/2</f>
        <v>0.62</v>
      </c>
      <c r="G6" s="76">
        <f>IF((E6-E4)=E6,1,IF(E6&gt;E4,F4+1,F4))</f>
        <v>1</v>
      </c>
    </row>
    <row r="7" spans="1:7" x14ac:dyDescent="0.25">
      <c r="A7" s="4">
        <v>24</v>
      </c>
      <c r="B7" s="5" t="s">
        <v>28</v>
      </c>
      <c r="C7" s="6"/>
      <c r="D7" s="11">
        <v>1</v>
      </c>
      <c r="E7" s="12">
        <v>1.76</v>
      </c>
      <c r="F7" s="77">
        <f t="shared" si="0"/>
        <v>0.62</v>
      </c>
      <c r="G7" s="78">
        <f>IF((F7-F6)=F7,1,IF(F7&gt;F6,G6+1,G6))</f>
        <v>1</v>
      </c>
    </row>
    <row r="8" spans="1:7" x14ac:dyDescent="0.25">
      <c r="A8" s="4">
        <v>33</v>
      </c>
      <c r="B8" s="5" t="s">
        <v>36</v>
      </c>
      <c r="C8" s="6"/>
      <c r="D8" s="11">
        <v>1</v>
      </c>
      <c r="E8" s="12">
        <v>1.76</v>
      </c>
      <c r="F8" s="77">
        <f t="shared" si="0"/>
        <v>0.62</v>
      </c>
      <c r="G8" s="78">
        <f t="shared" ref="G8:G71" si="1">IF((F8-F7)=F8,1,IF(F8&gt;F7,G7+1,G7))</f>
        <v>1</v>
      </c>
    </row>
    <row r="9" spans="1:7" x14ac:dyDescent="0.25">
      <c r="A9" s="4">
        <v>40</v>
      </c>
      <c r="B9" s="5" t="s">
        <v>41</v>
      </c>
      <c r="C9" s="6"/>
      <c r="D9" s="11">
        <v>1</v>
      </c>
      <c r="E9" s="12">
        <v>1.76</v>
      </c>
      <c r="F9" s="77">
        <f t="shared" si="0"/>
        <v>0.62</v>
      </c>
      <c r="G9" s="78">
        <f t="shared" si="1"/>
        <v>1</v>
      </c>
    </row>
    <row r="10" spans="1:7" x14ac:dyDescent="0.25">
      <c r="A10" s="4">
        <v>42</v>
      </c>
      <c r="B10" s="5" t="s">
        <v>43</v>
      </c>
      <c r="C10" s="6"/>
      <c r="D10" s="11">
        <v>1</v>
      </c>
      <c r="E10" s="12">
        <v>1.76</v>
      </c>
      <c r="F10" s="77">
        <f t="shared" si="0"/>
        <v>0.62</v>
      </c>
      <c r="G10" s="78">
        <f t="shared" si="1"/>
        <v>1</v>
      </c>
    </row>
    <row r="11" spans="1:7" x14ac:dyDescent="0.25">
      <c r="A11" s="4">
        <v>44</v>
      </c>
      <c r="B11" s="5" t="s">
        <v>46</v>
      </c>
      <c r="C11" s="6"/>
      <c r="D11" s="11">
        <v>1</v>
      </c>
      <c r="E11" s="12">
        <v>1.76</v>
      </c>
      <c r="F11" s="77">
        <f t="shared" si="0"/>
        <v>0.62</v>
      </c>
      <c r="G11" s="78">
        <f t="shared" si="1"/>
        <v>1</v>
      </c>
    </row>
    <row r="12" spans="1:7" x14ac:dyDescent="0.25">
      <c r="A12" s="4">
        <v>62</v>
      </c>
      <c r="B12" s="5" t="s">
        <v>63</v>
      </c>
      <c r="C12" s="6"/>
      <c r="D12" s="11">
        <v>1</v>
      </c>
      <c r="E12" s="12">
        <v>1.76</v>
      </c>
      <c r="F12" s="77">
        <f t="shared" si="0"/>
        <v>0.62</v>
      </c>
      <c r="G12" s="78">
        <f t="shared" si="1"/>
        <v>1</v>
      </c>
    </row>
    <row r="13" spans="1:7" x14ac:dyDescent="0.25">
      <c r="A13" s="4">
        <v>78</v>
      </c>
      <c r="B13" s="5" t="s">
        <v>82</v>
      </c>
      <c r="C13" s="6"/>
      <c r="D13" s="11">
        <v>1</v>
      </c>
      <c r="E13" s="12">
        <v>1.76</v>
      </c>
      <c r="F13" s="77">
        <f t="shared" si="0"/>
        <v>0.62</v>
      </c>
      <c r="G13" s="78">
        <f t="shared" si="1"/>
        <v>1</v>
      </c>
    </row>
    <row r="14" spans="1:7" x14ac:dyDescent="0.25">
      <c r="A14" s="4">
        <v>86</v>
      </c>
      <c r="B14" s="5" t="s">
        <v>92</v>
      </c>
      <c r="C14" s="6"/>
      <c r="D14" s="11">
        <v>1</v>
      </c>
      <c r="E14" s="12">
        <v>1.76</v>
      </c>
      <c r="F14" s="77">
        <f t="shared" si="0"/>
        <v>0.62</v>
      </c>
      <c r="G14" s="78">
        <f t="shared" si="1"/>
        <v>1</v>
      </c>
    </row>
    <row r="15" spans="1:7" x14ac:dyDescent="0.25">
      <c r="A15" s="15">
        <v>115</v>
      </c>
      <c r="B15" s="16" t="s">
        <v>125</v>
      </c>
      <c r="C15" s="17"/>
      <c r="D15" s="11">
        <v>1</v>
      </c>
      <c r="E15" s="12">
        <v>1.76</v>
      </c>
      <c r="F15" s="77">
        <f t="shared" si="0"/>
        <v>0.62</v>
      </c>
      <c r="G15" s="78">
        <f t="shared" si="1"/>
        <v>1</v>
      </c>
    </row>
    <row r="16" spans="1:7" x14ac:dyDescent="0.25">
      <c r="A16" s="4">
        <v>142</v>
      </c>
      <c r="B16" s="5" t="s">
        <v>156</v>
      </c>
      <c r="C16" s="6"/>
      <c r="D16" s="11">
        <v>1</v>
      </c>
      <c r="E16" s="12">
        <v>1.76</v>
      </c>
      <c r="F16" s="77">
        <f t="shared" si="0"/>
        <v>0.62</v>
      </c>
      <c r="G16" s="78">
        <f t="shared" si="1"/>
        <v>1</v>
      </c>
    </row>
    <row r="17" spans="1:7" x14ac:dyDescent="0.25">
      <c r="A17" s="4">
        <v>143</v>
      </c>
      <c r="B17" s="5" t="s">
        <v>219</v>
      </c>
      <c r="C17" s="6"/>
      <c r="D17" s="11">
        <v>1</v>
      </c>
      <c r="E17" s="12">
        <v>1.76</v>
      </c>
      <c r="F17" s="77">
        <f t="shared" si="0"/>
        <v>0.62</v>
      </c>
      <c r="G17" s="78">
        <f t="shared" si="1"/>
        <v>1</v>
      </c>
    </row>
    <row r="18" spans="1:7" x14ac:dyDescent="0.25">
      <c r="A18" s="4">
        <v>144</v>
      </c>
      <c r="B18" s="5" t="s">
        <v>160</v>
      </c>
      <c r="C18" s="6"/>
      <c r="D18" s="11">
        <v>1</v>
      </c>
      <c r="E18" s="12">
        <v>1.76</v>
      </c>
      <c r="F18" s="77">
        <f t="shared" si="0"/>
        <v>0.62</v>
      </c>
      <c r="G18" s="78">
        <f t="shared" si="1"/>
        <v>1</v>
      </c>
    </row>
    <row r="19" spans="1:7" x14ac:dyDescent="0.25">
      <c r="A19" s="4">
        <v>152</v>
      </c>
      <c r="B19" s="5" t="s">
        <v>170</v>
      </c>
      <c r="C19" s="6"/>
      <c r="D19" s="11">
        <v>1</v>
      </c>
      <c r="E19" s="12">
        <v>1.76</v>
      </c>
      <c r="F19" s="77">
        <f t="shared" si="0"/>
        <v>0.62</v>
      </c>
      <c r="G19" s="78">
        <f t="shared" si="1"/>
        <v>1</v>
      </c>
    </row>
    <row r="20" spans="1:7" x14ac:dyDescent="0.25">
      <c r="A20" s="4">
        <v>100</v>
      </c>
      <c r="B20" s="5" t="s">
        <v>106</v>
      </c>
      <c r="C20" s="6"/>
      <c r="D20" s="11">
        <v>1.05</v>
      </c>
      <c r="E20" s="12">
        <v>1.76</v>
      </c>
      <c r="F20" s="77">
        <f t="shared" si="0"/>
        <v>0.67</v>
      </c>
      <c r="G20" s="78">
        <f t="shared" si="1"/>
        <v>2</v>
      </c>
    </row>
    <row r="21" spans="1:7" x14ac:dyDescent="0.25">
      <c r="A21" s="4">
        <v>15</v>
      </c>
      <c r="B21" s="5" t="s">
        <v>225</v>
      </c>
      <c r="C21" s="6"/>
      <c r="D21" s="11">
        <v>1.1000000000000001</v>
      </c>
      <c r="E21" s="12">
        <v>1.76</v>
      </c>
      <c r="F21" s="77">
        <f t="shared" si="0"/>
        <v>0.72000000000000008</v>
      </c>
      <c r="G21" s="78">
        <f t="shared" si="1"/>
        <v>3</v>
      </c>
    </row>
    <row r="22" spans="1:7" x14ac:dyDescent="0.25">
      <c r="A22" s="4">
        <v>38</v>
      </c>
      <c r="B22" s="5" t="s">
        <v>39</v>
      </c>
      <c r="C22" s="6"/>
      <c r="D22" s="11">
        <v>1.1000000000000001</v>
      </c>
      <c r="E22" s="12">
        <v>1.76</v>
      </c>
      <c r="F22" s="77">
        <f t="shared" si="0"/>
        <v>0.72000000000000008</v>
      </c>
      <c r="G22" s="78">
        <f t="shared" si="1"/>
        <v>3</v>
      </c>
    </row>
    <row r="23" spans="1:7" x14ac:dyDescent="0.25">
      <c r="A23" s="4">
        <v>49</v>
      </c>
      <c r="B23" s="5" t="s">
        <v>50</v>
      </c>
      <c r="C23" s="6"/>
      <c r="D23" s="11">
        <v>1.1000000000000001</v>
      </c>
      <c r="E23" s="12">
        <v>1.76</v>
      </c>
      <c r="F23" s="77">
        <f t="shared" si="0"/>
        <v>0.72000000000000008</v>
      </c>
      <c r="G23" s="78">
        <f t="shared" si="1"/>
        <v>3</v>
      </c>
    </row>
    <row r="24" spans="1:7" x14ac:dyDescent="0.25">
      <c r="A24" s="4">
        <v>56</v>
      </c>
      <c r="B24" s="5" t="s">
        <v>57</v>
      </c>
      <c r="C24" s="6"/>
      <c r="D24" s="11">
        <v>1.1000000000000001</v>
      </c>
      <c r="E24" s="12">
        <v>1.76</v>
      </c>
      <c r="F24" s="77">
        <f t="shared" si="0"/>
        <v>0.72000000000000008</v>
      </c>
      <c r="G24" s="78">
        <f t="shared" si="1"/>
        <v>3</v>
      </c>
    </row>
    <row r="25" spans="1:7" x14ac:dyDescent="0.25">
      <c r="A25" s="4">
        <v>125</v>
      </c>
      <c r="B25" s="5" t="s">
        <v>137</v>
      </c>
      <c r="C25" s="6"/>
      <c r="D25" s="11">
        <v>1.1000000000000001</v>
      </c>
      <c r="E25" s="12">
        <v>1.76</v>
      </c>
      <c r="F25" s="77">
        <f t="shared" si="0"/>
        <v>0.72000000000000008</v>
      </c>
      <c r="G25" s="78">
        <f t="shared" si="1"/>
        <v>3</v>
      </c>
    </row>
    <row r="26" spans="1:7" x14ac:dyDescent="0.25">
      <c r="A26" s="4">
        <v>8</v>
      </c>
      <c r="B26" s="5" t="s">
        <v>12</v>
      </c>
      <c r="C26" s="6"/>
      <c r="D26" s="11">
        <v>1.1000000000000001</v>
      </c>
      <c r="E26" s="12">
        <v>1.73</v>
      </c>
      <c r="F26" s="77">
        <f t="shared" si="0"/>
        <v>0.7350000000000001</v>
      </c>
      <c r="G26" s="78">
        <f t="shared" si="1"/>
        <v>4</v>
      </c>
    </row>
    <row r="27" spans="1:7" x14ac:dyDescent="0.25">
      <c r="A27" s="4">
        <v>13</v>
      </c>
      <c r="B27" s="5" t="s">
        <v>208</v>
      </c>
      <c r="C27" s="6"/>
      <c r="D27" s="11">
        <v>1.1000000000000001</v>
      </c>
      <c r="E27" s="12">
        <v>1.73</v>
      </c>
      <c r="F27" s="77">
        <f t="shared" si="0"/>
        <v>0.7350000000000001</v>
      </c>
      <c r="G27" s="78">
        <f t="shared" si="1"/>
        <v>4</v>
      </c>
    </row>
    <row r="28" spans="1:7" x14ac:dyDescent="0.25">
      <c r="A28" s="4">
        <v>55</v>
      </c>
      <c r="B28" s="5" t="s">
        <v>56</v>
      </c>
      <c r="C28" s="6"/>
      <c r="D28" s="11">
        <v>1.1000000000000001</v>
      </c>
      <c r="E28" s="12">
        <v>1.71</v>
      </c>
      <c r="F28" s="77">
        <f t="shared" si="0"/>
        <v>0.74500000000000011</v>
      </c>
      <c r="G28" s="78">
        <f t="shared" si="1"/>
        <v>5</v>
      </c>
    </row>
    <row r="29" spans="1:7" x14ac:dyDescent="0.25">
      <c r="A29" s="4">
        <v>162</v>
      </c>
      <c r="B29" s="5" t="s">
        <v>181</v>
      </c>
      <c r="C29" s="6"/>
      <c r="D29" s="11">
        <v>1.1000000000000001</v>
      </c>
      <c r="E29" s="12">
        <v>1.7</v>
      </c>
      <c r="F29" s="77">
        <f t="shared" si="0"/>
        <v>0.75000000000000011</v>
      </c>
      <c r="G29" s="78">
        <f t="shared" si="1"/>
        <v>6</v>
      </c>
    </row>
    <row r="30" spans="1:7" x14ac:dyDescent="0.25">
      <c r="A30" s="4">
        <v>104</v>
      </c>
      <c r="B30" s="5" t="s">
        <v>111</v>
      </c>
      <c r="C30" s="6"/>
      <c r="D30" s="11">
        <v>1.1499999999999999</v>
      </c>
      <c r="E30" s="12">
        <v>1.76</v>
      </c>
      <c r="F30" s="77">
        <f t="shared" si="0"/>
        <v>0.76999999999999991</v>
      </c>
      <c r="G30" s="78">
        <f t="shared" si="1"/>
        <v>7</v>
      </c>
    </row>
    <row r="31" spans="1:7" x14ac:dyDescent="0.25">
      <c r="A31" s="4">
        <v>28</v>
      </c>
      <c r="B31" s="5" t="s">
        <v>30</v>
      </c>
      <c r="C31" s="6"/>
      <c r="D31" s="11">
        <v>1</v>
      </c>
      <c r="E31" s="12">
        <v>1.46</v>
      </c>
      <c r="F31" s="77">
        <f t="shared" si="0"/>
        <v>0.77</v>
      </c>
      <c r="G31" s="78">
        <f t="shared" si="1"/>
        <v>7</v>
      </c>
    </row>
    <row r="32" spans="1:7" x14ac:dyDescent="0.25">
      <c r="A32" s="4">
        <v>59</v>
      </c>
      <c r="B32" s="5" t="s">
        <v>60</v>
      </c>
      <c r="C32" s="6"/>
      <c r="D32" s="11">
        <v>1.1000000000000001</v>
      </c>
      <c r="E32" s="12">
        <v>1.66</v>
      </c>
      <c r="F32" s="77">
        <f t="shared" si="0"/>
        <v>0.77000000000000013</v>
      </c>
      <c r="G32" s="78">
        <f t="shared" si="1"/>
        <v>7</v>
      </c>
    </row>
    <row r="33" spans="1:7" x14ac:dyDescent="0.25">
      <c r="A33" s="4">
        <v>110</v>
      </c>
      <c r="B33" s="5" t="s">
        <v>217</v>
      </c>
      <c r="C33" s="6"/>
      <c r="D33" s="11">
        <v>1.1000000000000001</v>
      </c>
      <c r="E33" s="12">
        <v>1.66</v>
      </c>
      <c r="F33" s="77">
        <f t="shared" si="0"/>
        <v>0.77000000000000013</v>
      </c>
      <c r="G33" s="78">
        <f t="shared" si="1"/>
        <v>7</v>
      </c>
    </row>
    <row r="34" spans="1:7" x14ac:dyDescent="0.25">
      <c r="A34" s="4">
        <v>138</v>
      </c>
      <c r="B34" s="5" t="s">
        <v>152</v>
      </c>
      <c r="C34" s="6"/>
      <c r="D34" s="11">
        <v>1.1000000000000001</v>
      </c>
      <c r="E34" s="12">
        <v>1.66</v>
      </c>
      <c r="F34" s="77">
        <f t="shared" si="0"/>
        <v>0.77000000000000013</v>
      </c>
      <c r="G34" s="78">
        <f t="shared" si="1"/>
        <v>7</v>
      </c>
    </row>
    <row r="35" spans="1:7" x14ac:dyDescent="0.25">
      <c r="A35" s="4">
        <v>156</v>
      </c>
      <c r="B35" s="5" t="s">
        <v>174</v>
      </c>
      <c r="C35" s="6"/>
      <c r="D35" s="11">
        <v>1.1499999999999999</v>
      </c>
      <c r="E35" s="12">
        <v>1.73</v>
      </c>
      <c r="F35" s="77">
        <f t="shared" si="0"/>
        <v>0.78499999999999992</v>
      </c>
      <c r="G35" s="78">
        <f t="shared" si="1"/>
        <v>8</v>
      </c>
    </row>
    <row r="36" spans="1:7" x14ac:dyDescent="0.25">
      <c r="A36" s="4">
        <v>39</v>
      </c>
      <c r="B36" s="5" t="s">
        <v>40</v>
      </c>
      <c r="C36" s="6"/>
      <c r="D36" s="11">
        <v>1.1000000000000001</v>
      </c>
      <c r="E36" s="12">
        <v>1.63</v>
      </c>
      <c r="F36" s="77">
        <f t="shared" si="0"/>
        <v>0.78500000000000014</v>
      </c>
      <c r="G36" s="78">
        <f t="shared" si="1"/>
        <v>8</v>
      </c>
    </row>
    <row r="37" spans="1:7" x14ac:dyDescent="0.25">
      <c r="A37" s="4">
        <v>137</v>
      </c>
      <c r="B37" s="5" t="s">
        <v>151</v>
      </c>
      <c r="C37" s="6"/>
      <c r="D37" s="11">
        <v>1.1000000000000001</v>
      </c>
      <c r="E37" s="12">
        <v>1.63</v>
      </c>
      <c r="F37" s="77">
        <f t="shared" si="0"/>
        <v>0.78500000000000014</v>
      </c>
      <c r="G37" s="78">
        <f t="shared" si="1"/>
        <v>8</v>
      </c>
    </row>
    <row r="38" spans="1:7" x14ac:dyDescent="0.25">
      <c r="A38" s="4">
        <v>149</v>
      </c>
      <c r="B38" s="5" t="s">
        <v>167</v>
      </c>
      <c r="C38" s="6"/>
      <c r="D38" s="11">
        <v>1.1000000000000001</v>
      </c>
      <c r="E38" s="12">
        <v>1.61</v>
      </c>
      <c r="F38" s="77">
        <f t="shared" si="0"/>
        <v>0.79500000000000004</v>
      </c>
      <c r="G38" s="78">
        <f t="shared" si="1"/>
        <v>9</v>
      </c>
    </row>
    <row r="39" spans="1:7" x14ac:dyDescent="0.25">
      <c r="A39" s="4">
        <v>6</v>
      </c>
      <c r="B39" s="5" t="s">
        <v>206</v>
      </c>
      <c r="C39" s="6"/>
      <c r="D39" s="11">
        <v>1.1000000000000001</v>
      </c>
      <c r="E39" s="12">
        <v>1.6</v>
      </c>
      <c r="F39" s="77">
        <f t="shared" si="0"/>
        <v>0.8</v>
      </c>
      <c r="G39" s="78">
        <f t="shared" si="1"/>
        <v>10</v>
      </c>
    </row>
    <row r="40" spans="1:7" x14ac:dyDescent="0.25">
      <c r="A40" s="4">
        <v>41</v>
      </c>
      <c r="B40" s="5" t="s">
        <v>42</v>
      </c>
      <c r="C40" s="6"/>
      <c r="D40" s="11">
        <v>1.2</v>
      </c>
      <c r="E40" s="12">
        <v>1.76</v>
      </c>
      <c r="F40" s="77">
        <f t="shared" si="0"/>
        <v>0.82</v>
      </c>
      <c r="G40" s="78">
        <f t="shared" si="1"/>
        <v>11</v>
      </c>
    </row>
    <row r="41" spans="1:7" x14ac:dyDescent="0.25">
      <c r="A41" s="4">
        <v>99</v>
      </c>
      <c r="B41" s="5" t="s">
        <v>105</v>
      </c>
      <c r="C41" s="6"/>
      <c r="D41" s="11">
        <v>1.2</v>
      </c>
      <c r="E41" s="12">
        <v>1.76</v>
      </c>
      <c r="F41" s="77">
        <f t="shared" si="0"/>
        <v>0.82</v>
      </c>
      <c r="G41" s="78">
        <f t="shared" si="1"/>
        <v>11</v>
      </c>
    </row>
    <row r="42" spans="1:7" x14ac:dyDescent="0.25">
      <c r="A42" s="4">
        <v>131</v>
      </c>
      <c r="B42" s="5" t="s">
        <v>144</v>
      </c>
      <c r="C42" s="6"/>
      <c r="D42" s="11">
        <v>1.1499999999999999</v>
      </c>
      <c r="E42" s="12">
        <v>1.63</v>
      </c>
      <c r="F42" s="77">
        <f t="shared" si="0"/>
        <v>0.83499999999999996</v>
      </c>
      <c r="G42" s="78">
        <f t="shared" si="1"/>
        <v>12</v>
      </c>
    </row>
    <row r="43" spans="1:7" x14ac:dyDescent="0.25">
      <c r="A43" s="4">
        <v>51</v>
      </c>
      <c r="B43" s="5" t="s">
        <v>52</v>
      </c>
      <c r="C43" s="6"/>
      <c r="D43" s="11">
        <v>1.1000000000000001</v>
      </c>
      <c r="E43" s="12">
        <v>1.53</v>
      </c>
      <c r="F43" s="77">
        <f t="shared" si="0"/>
        <v>0.83500000000000008</v>
      </c>
      <c r="G43" s="78">
        <f t="shared" si="1"/>
        <v>12</v>
      </c>
    </row>
    <row r="44" spans="1:7" x14ac:dyDescent="0.25">
      <c r="A44" s="4">
        <v>166</v>
      </c>
      <c r="B44" s="5" t="s">
        <v>185</v>
      </c>
      <c r="C44" s="6"/>
      <c r="D44" s="11">
        <v>1.1000000000000001</v>
      </c>
      <c r="E44" s="12">
        <v>1.53</v>
      </c>
      <c r="F44" s="77">
        <f t="shared" si="0"/>
        <v>0.83500000000000008</v>
      </c>
      <c r="G44" s="78">
        <f t="shared" si="1"/>
        <v>12</v>
      </c>
    </row>
    <row r="45" spans="1:7" x14ac:dyDescent="0.25">
      <c r="A45" s="4">
        <v>7</v>
      </c>
      <c r="B45" s="5" t="s">
        <v>11</v>
      </c>
      <c r="C45" s="6"/>
      <c r="D45" s="11">
        <v>1.1499999999999999</v>
      </c>
      <c r="E45" s="12">
        <v>1.6</v>
      </c>
      <c r="F45" s="77">
        <f t="shared" si="0"/>
        <v>0.84999999999999987</v>
      </c>
      <c r="G45" s="78">
        <f t="shared" si="1"/>
        <v>13</v>
      </c>
    </row>
    <row r="46" spans="1:7" x14ac:dyDescent="0.25">
      <c r="A46" s="4">
        <v>161</v>
      </c>
      <c r="B46" s="5" t="s">
        <v>180</v>
      </c>
      <c r="C46" s="6"/>
      <c r="D46" s="11">
        <v>1.2</v>
      </c>
      <c r="E46" s="12">
        <v>1.7</v>
      </c>
      <c r="F46" s="77">
        <f t="shared" si="0"/>
        <v>0.85</v>
      </c>
      <c r="G46" s="78">
        <f t="shared" si="1"/>
        <v>13</v>
      </c>
    </row>
    <row r="47" spans="1:7" x14ac:dyDescent="0.25">
      <c r="A47" s="4">
        <v>153</v>
      </c>
      <c r="B47" s="5" t="s">
        <v>171</v>
      </c>
      <c r="C47" s="6"/>
      <c r="D47" s="11">
        <v>1.2</v>
      </c>
      <c r="E47" s="12">
        <v>1.68</v>
      </c>
      <c r="F47" s="77">
        <f t="shared" si="0"/>
        <v>0.86</v>
      </c>
      <c r="G47" s="78">
        <f t="shared" si="1"/>
        <v>14</v>
      </c>
    </row>
    <row r="48" spans="1:7" x14ac:dyDescent="0.25">
      <c r="A48" s="4">
        <v>124</v>
      </c>
      <c r="B48" s="5" t="s">
        <v>136</v>
      </c>
      <c r="C48" s="6"/>
      <c r="D48" s="11">
        <v>1.1499999999999999</v>
      </c>
      <c r="E48" s="12">
        <v>1.56</v>
      </c>
      <c r="F48" s="77">
        <f t="shared" si="0"/>
        <v>0.86999999999999988</v>
      </c>
      <c r="G48" s="78">
        <f t="shared" si="1"/>
        <v>15</v>
      </c>
    </row>
    <row r="49" spans="1:7" x14ac:dyDescent="0.25">
      <c r="A49" s="4">
        <v>43</v>
      </c>
      <c r="B49" s="5" t="s">
        <v>45</v>
      </c>
      <c r="C49" s="6"/>
      <c r="D49" s="11">
        <v>1.2</v>
      </c>
      <c r="E49" s="12">
        <v>1.66</v>
      </c>
      <c r="F49" s="77">
        <f t="shared" si="0"/>
        <v>0.87</v>
      </c>
      <c r="G49" s="78">
        <f t="shared" si="1"/>
        <v>15</v>
      </c>
    </row>
    <row r="50" spans="1:7" x14ac:dyDescent="0.25">
      <c r="A50" s="4">
        <v>88</v>
      </c>
      <c r="B50" s="5" t="s">
        <v>94</v>
      </c>
      <c r="C50" s="6"/>
      <c r="D50" s="11">
        <v>1.2</v>
      </c>
      <c r="E50" s="12">
        <v>1.66</v>
      </c>
      <c r="F50" s="77">
        <f t="shared" si="0"/>
        <v>0.87</v>
      </c>
      <c r="G50" s="78">
        <f t="shared" si="1"/>
        <v>15</v>
      </c>
    </row>
    <row r="51" spans="1:7" x14ac:dyDescent="0.25">
      <c r="A51" s="4">
        <v>141</v>
      </c>
      <c r="B51" s="5" t="s">
        <v>155</v>
      </c>
      <c r="C51" s="6"/>
      <c r="D51" s="11">
        <v>1.2</v>
      </c>
      <c r="E51" s="12">
        <v>1.66</v>
      </c>
      <c r="F51" s="77">
        <f t="shared" si="0"/>
        <v>0.87</v>
      </c>
      <c r="G51" s="78">
        <f t="shared" si="1"/>
        <v>15</v>
      </c>
    </row>
    <row r="52" spans="1:7" x14ac:dyDescent="0.25">
      <c r="A52" s="4">
        <v>157</v>
      </c>
      <c r="B52" s="5" t="s">
        <v>175</v>
      </c>
      <c r="C52" s="6"/>
      <c r="D52" s="11">
        <v>1.2</v>
      </c>
      <c r="E52" s="12">
        <v>1.66</v>
      </c>
      <c r="F52" s="77">
        <f t="shared" si="0"/>
        <v>0.87</v>
      </c>
      <c r="G52" s="78">
        <f t="shared" si="1"/>
        <v>15</v>
      </c>
    </row>
    <row r="53" spans="1:7" x14ac:dyDescent="0.25">
      <c r="A53" s="4">
        <v>164</v>
      </c>
      <c r="B53" s="5" t="s">
        <v>183</v>
      </c>
      <c r="C53" s="6"/>
      <c r="D53" s="11">
        <v>1.2</v>
      </c>
      <c r="E53" s="12">
        <v>1.66</v>
      </c>
      <c r="F53" s="77">
        <f t="shared" si="0"/>
        <v>0.87</v>
      </c>
      <c r="G53" s="78">
        <f t="shared" si="1"/>
        <v>15</v>
      </c>
    </row>
    <row r="54" spans="1:7" x14ac:dyDescent="0.25">
      <c r="A54" s="4">
        <v>71</v>
      </c>
      <c r="B54" s="5" t="s">
        <v>73</v>
      </c>
      <c r="C54" s="6"/>
      <c r="D54" s="11">
        <v>1.2</v>
      </c>
      <c r="E54" s="12">
        <v>1.65</v>
      </c>
      <c r="F54" s="77">
        <f t="shared" si="0"/>
        <v>0.875</v>
      </c>
      <c r="G54" s="78">
        <f t="shared" si="1"/>
        <v>16</v>
      </c>
    </row>
    <row r="55" spans="1:7" x14ac:dyDescent="0.25">
      <c r="A55" s="4">
        <v>129</v>
      </c>
      <c r="B55" s="5" t="s">
        <v>142</v>
      </c>
      <c r="C55" s="6"/>
      <c r="D55" s="11">
        <v>1.2</v>
      </c>
      <c r="E55" s="12">
        <v>1.63</v>
      </c>
      <c r="F55" s="77">
        <f t="shared" si="0"/>
        <v>0.88500000000000001</v>
      </c>
      <c r="G55" s="78">
        <f t="shared" si="1"/>
        <v>17</v>
      </c>
    </row>
    <row r="56" spans="1:7" x14ac:dyDescent="0.25">
      <c r="A56" s="4">
        <v>108</v>
      </c>
      <c r="B56" s="5" t="s">
        <v>115</v>
      </c>
      <c r="C56" s="6"/>
      <c r="D56" s="11">
        <v>1.2</v>
      </c>
      <c r="E56" s="12">
        <v>1.61</v>
      </c>
      <c r="F56" s="77">
        <f t="shared" si="0"/>
        <v>0.89499999999999991</v>
      </c>
      <c r="G56" s="78">
        <f t="shared" si="1"/>
        <v>18</v>
      </c>
    </row>
    <row r="57" spans="1:7" x14ac:dyDescent="0.25">
      <c r="A57" s="4">
        <v>150</v>
      </c>
      <c r="B57" s="5" t="s">
        <v>168</v>
      </c>
      <c r="C57" s="6"/>
      <c r="D57" s="11">
        <v>1.2</v>
      </c>
      <c r="E57" s="12">
        <v>1.61</v>
      </c>
      <c r="F57" s="77">
        <f t="shared" si="0"/>
        <v>0.89499999999999991</v>
      </c>
      <c r="G57" s="78">
        <f t="shared" si="1"/>
        <v>18</v>
      </c>
    </row>
    <row r="58" spans="1:7" x14ac:dyDescent="0.25">
      <c r="A58" s="4">
        <v>160</v>
      </c>
      <c r="B58" s="5" t="s">
        <v>179</v>
      </c>
      <c r="C58" s="6"/>
      <c r="D58" s="11">
        <v>1.25</v>
      </c>
      <c r="E58" s="12">
        <v>1.71</v>
      </c>
      <c r="F58" s="77">
        <f t="shared" si="0"/>
        <v>0.89500000000000002</v>
      </c>
      <c r="G58" s="78">
        <f t="shared" si="1"/>
        <v>18</v>
      </c>
    </row>
    <row r="59" spans="1:7" x14ac:dyDescent="0.25">
      <c r="A59" s="4">
        <v>54</v>
      </c>
      <c r="B59" s="5" t="s">
        <v>55</v>
      </c>
      <c r="C59" s="6"/>
      <c r="D59" s="11">
        <v>1.2</v>
      </c>
      <c r="E59" s="12">
        <v>1.6</v>
      </c>
      <c r="F59" s="77">
        <f t="shared" si="0"/>
        <v>0.89999999999999991</v>
      </c>
      <c r="G59" s="78">
        <f t="shared" si="1"/>
        <v>19</v>
      </c>
    </row>
    <row r="60" spans="1:7" x14ac:dyDescent="0.25">
      <c r="A60" s="4">
        <v>48</v>
      </c>
      <c r="B60" s="5" t="s">
        <v>49</v>
      </c>
      <c r="C60" s="6"/>
      <c r="D60" s="11">
        <v>1.2</v>
      </c>
      <c r="E60" s="12">
        <v>1.58</v>
      </c>
      <c r="F60" s="77">
        <f t="shared" si="0"/>
        <v>0.90999999999999992</v>
      </c>
      <c r="G60" s="78">
        <f t="shared" si="1"/>
        <v>20</v>
      </c>
    </row>
    <row r="61" spans="1:7" x14ac:dyDescent="0.25">
      <c r="A61" s="4">
        <v>106</v>
      </c>
      <c r="B61" s="5" t="s">
        <v>113</v>
      </c>
      <c r="C61" s="6"/>
      <c r="D61" s="11">
        <v>1.2</v>
      </c>
      <c r="E61" s="12">
        <v>1.58</v>
      </c>
      <c r="F61" s="77">
        <f t="shared" si="0"/>
        <v>0.90999999999999992</v>
      </c>
      <c r="G61" s="78">
        <f t="shared" si="1"/>
        <v>20</v>
      </c>
    </row>
    <row r="62" spans="1:7" x14ac:dyDescent="0.25">
      <c r="A62" s="4">
        <v>4</v>
      </c>
      <c r="B62" s="5" t="s">
        <v>9</v>
      </c>
      <c r="C62" s="6"/>
      <c r="D62" s="11">
        <v>1.2</v>
      </c>
      <c r="E62" s="12">
        <v>1.56</v>
      </c>
      <c r="F62" s="77">
        <f t="shared" si="0"/>
        <v>0.91999999999999993</v>
      </c>
      <c r="G62" s="78">
        <f t="shared" si="1"/>
        <v>21</v>
      </c>
    </row>
    <row r="63" spans="1:7" x14ac:dyDescent="0.25">
      <c r="A63" s="4">
        <v>70</v>
      </c>
      <c r="B63" s="5" t="s">
        <v>72</v>
      </c>
      <c r="C63" s="6"/>
      <c r="D63" s="11">
        <v>1.2</v>
      </c>
      <c r="E63" s="12">
        <v>1.56</v>
      </c>
      <c r="F63" s="77">
        <f t="shared" si="0"/>
        <v>0.91999999999999993</v>
      </c>
      <c r="G63" s="78">
        <f t="shared" si="1"/>
        <v>21</v>
      </c>
    </row>
    <row r="64" spans="1:7" x14ac:dyDescent="0.25">
      <c r="A64" s="4">
        <v>72</v>
      </c>
      <c r="B64" s="5" t="s">
        <v>226</v>
      </c>
      <c r="C64" s="6"/>
      <c r="D64" s="11">
        <v>1.2</v>
      </c>
      <c r="E64" s="12">
        <v>1.56</v>
      </c>
      <c r="F64" s="77">
        <f t="shared" si="0"/>
        <v>0.91999999999999993</v>
      </c>
      <c r="G64" s="78">
        <f t="shared" si="1"/>
        <v>21</v>
      </c>
    </row>
    <row r="65" spans="1:7" x14ac:dyDescent="0.25">
      <c r="A65" s="4">
        <v>90</v>
      </c>
      <c r="B65" s="5" t="s">
        <v>96</v>
      </c>
      <c r="C65" s="6"/>
      <c r="D65" s="11">
        <v>1.2</v>
      </c>
      <c r="E65" s="12">
        <v>1.56</v>
      </c>
      <c r="F65" s="77">
        <f t="shared" si="0"/>
        <v>0.91999999999999993</v>
      </c>
      <c r="G65" s="78">
        <f t="shared" si="1"/>
        <v>21</v>
      </c>
    </row>
    <row r="66" spans="1:7" x14ac:dyDescent="0.25">
      <c r="A66" s="4">
        <v>132</v>
      </c>
      <c r="B66" s="5" t="s">
        <v>146</v>
      </c>
      <c r="C66" s="6"/>
      <c r="D66" s="11">
        <v>1.2</v>
      </c>
      <c r="E66" s="12">
        <v>1.56</v>
      </c>
      <c r="F66" s="77">
        <f t="shared" si="0"/>
        <v>0.91999999999999993</v>
      </c>
      <c r="G66" s="78">
        <f t="shared" si="1"/>
        <v>21</v>
      </c>
    </row>
    <row r="67" spans="1:7" x14ac:dyDescent="0.25">
      <c r="A67" s="4">
        <v>83</v>
      </c>
      <c r="B67" s="5" t="s">
        <v>89</v>
      </c>
      <c r="C67" s="6"/>
      <c r="D67" s="11">
        <v>1.1000000000000001</v>
      </c>
      <c r="E67" s="12">
        <v>1.36</v>
      </c>
      <c r="F67" s="77">
        <f t="shared" si="0"/>
        <v>0.92</v>
      </c>
      <c r="G67" s="78">
        <f t="shared" si="1"/>
        <v>21</v>
      </c>
    </row>
    <row r="68" spans="1:7" x14ac:dyDescent="0.25">
      <c r="A68" s="4">
        <v>151</v>
      </c>
      <c r="B68" s="5" t="s">
        <v>169</v>
      </c>
      <c r="C68" s="6"/>
      <c r="D68" s="11">
        <v>1.3</v>
      </c>
      <c r="E68" s="12">
        <v>1.76</v>
      </c>
      <c r="F68" s="77">
        <f t="shared" si="0"/>
        <v>0.92</v>
      </c>
      <c r="G68" s="78">
        <f t="shared" si="1"/>
        <v>21</v>
      </c>
    </row>
    <row r="69" spans="1:7" x14ac:dyDescent="0.25">
      <c r="A69" s="4">
        <v>57</v>
      </c>
      <c r="B69" s="5" t="s">
        <v>58</v>
      </c>
      <c r="C69" s="6"/>
      <c r="D69" s="11">
        <v>1.2</v>
      </c>
      <c r="E69" s="12">
        <v>1.55</v>
      </c>
      <c r="F69" s="77">
        <f t="shared" si="0"/>
        <v>0.92499999999999993</v>
      </c>
      <c r="G69" s="78">
        <f t="shared" si="1"/>
        <v>22</v>
      </c>
    </row>
    <row r="70" spans="1:7" x14ac:dyDescent="0.25">
      <c r="A70" s="4">
        <v>147</v>
      </c>
      <c r="B70" s="5" t="s">
        <v>163</v>
      </c>
      <c r="C70" s="6"/>
      <c r="D70" s="11">
        <v>1.2</v>
      </c>
      <c r="E70" s="12">
        <v>1.55</v>
      </c>
      <c r="F70" s="77">
        <f t="shared" ref="F70:F127" si="2">D70-(E70-1)/2</f>
        <v>0.92499999999999993</v>
      </c>
      <c r="G70" s="78">
        <f t="shared" si="1"/>
        <v>22</v>
      </c>
    </row>
    <row r="71" spans="1:7" x14ac:dyDescent="0.25">
      <c r="A71" s="4">
        <v>134</v>
      </c>
      <c r="B71" s="5" t="s">
        <v>148</v>
      </c>
      <c r="C71" s="6"/>
      <c r="D71" s="11">
        <v>1.25</v>
      </c>
      <c r="E71" s="12">
        <v>1.65</v>
      </c>
      <c r="F71" s="77">
        <f t="shared" si="2"/>
        <v>0.92500000000000004</v>
      </c>
      <c r="G71" s="78">
        <f t="shared" si="1"/>
        <v>22</v>
      </c>
    </row>
    <row r="72" spans="1:7" x14ac:dyDescent="0.25">
      <c r="A72" s="4">
        <v>122</v>
      </c>
      <c r="B72" s="5" t="s">
        <v>134</v>
      </c>
      <c r="C72" s="6"/>
      <c r="D72" s="11">
        <v>1.25</v>
      </c>
      <c r="E72" s="12">
        <v>1.63</v>
      </c>
      <c r="F72" s="77">
        <f t="shared" si="2"/>
        <v>0.93500000000000005</v>
      </c>
      <c r="G72" s="78">
        <f t="shared" ref="G72:G127" si="3">IF((F72-F71)=F72,1,IF(F72&gt;F71,G71+1,G71))</f>
        <v>23</v>
      </c>
    </row>
    <row r="73" spans="1:7" x14ac:dyDescent="0.25">
      <c r="A73" s="4">
        <v>155</v>
      </c>
      <c r="B73" s="5" t="s">
        <v>173</v>
      </c>
      <c r="C73" s="6"/>
      <c r="D73" s="11">
        <v>1.25</v>
      </c>
      <c r="E73" s="12">
        <v>1.63</v>
      </c>
      <c r="F73" s="77">
        <f t="shared" si="2"/>
        <v>0.93500000000000005</v>
      </c>
      <c r="G73" s="78">
        <f t="shared" si="3"/>
        <v>23</v>
      </c>
    </row>
    <row r="74" spans="1:7" x14ac:dyDescent="0.25">
      <c r="A74" s="4">
        <v>30</v>
      </c>
      <c r="B74" s="5" t="s">
        <v>227</v>
      </c>
      <c r="C74" s="6"/>
      <c r="D74" s="11">
        <v>1.1499999999999999</v>
      </c>
      <c r="E74" s="12">
        <v>1.4</v>
      </c>
      <c r="F74" s="77">
        <f t="shared" si="2"/>
        <v>0.95</v>
      </c>
      <c r="G74" s="78">
        <f t="shared" si="3"/>
        <v>24</v>
      </c>
    </row>
    <row r="75" spans="1:7" x14ac:dyDescent="0.25">
      <c r="A75" s="4">
        <v>146</v>
      </c>
      <c r="B75" s="5" t="s">
        <v>162</v>
      </c>
      <c r="C75" s="6"/>
      <c r="D75" s="11">
        <v>1.2</v>
      </c>
      <c r="E75" s="12">
        <v>1.5</v>
      </c>
      <c r="F75" s="77">
        <f t="shared" si="2"/>
        <v>0.95</v>
      </c>
      <c r="G75" s="78">
        <f t="shared" si="3"/>
        <v>24</v>
      </c>
    </row>
    <row r="76" spans="1:7" x14ac:dyDescent="0.25">
      <c r="A76" s="4">
        <v>167</v>
      </c>
      <c r="B76" s="5" t="s">
        <v>186</v>
      </c>
      <c r="C76" s="6"/>
      <c r="D76" s="11">
        <v>1.25</v>
      </c>
      <c r="E76" s="12">
        <v>1.58</v>
      </c>
      <c r="F76" s="77">
        <f t="shared" si="2"/>
        <v>0.96</v>
      </c>
      <c r="G76" s="78">
        <f t="shared" si="3"/>
        <v>25</v>
      </c>
    </row>
    <row r="77" spans="1:7" x14ac:dyDescent="0.25">
      <c r="A77" s="4">
        <v>95</v>
      </c>
      <c r="B77" s="5" t="s">
        <v>102</v>
      </c>
      <c r="C77" s="6"/>
      <c r="D77" s="11">
        <v>1.2</v>
      </c>
      <c r="E77" s="12">
        <v>1.46</v>
      </c>
      <c r="F77" s="77">
        <f t="shared" si="2"/>
        <v>0.97</v>
      </c>
      <c r="G77" s="78">
        <f t="shared" si="3"/>
        <v>26</v>
      </c>
    </row>
    <row r="78" spans="1:7" x14ac:dyDescent="0.25">
      <c r="A78" s="4">
        <v>136</v>
      </c>
      <c r="B78" s="5" t="s">
        <v>150</v>
      </c>
      <c r="C78" s="6"/>
      <c r="D78" s="11">
        <v>1.2</v>
      </c>
      <c r="E78" s="12">
        <v>1.46</v>
      </c>
      <c r="F78" s="77">
        <f t="shared" si="2"/>
        <v>0.97</v>
      </c>
      <c r="G78" s="78">
        <f t="shared" si="3"/>
        <v>26</v>
      </c>
    </row>
    <row r="79" spans="1:7" x14ac:dyDescent="0.25">
      <c r="A79" s="4">
        <v>140</v>
      </c>
      <c r="B79" s="5" t="s">
        <v>154</v>
      </c>
      <c r="C79" s="6"/>
      <c r="D79" s="11">
        <v>1.2</v>
      </c>
      <c r="E79" s="12">
        <v>1.46</v>
      </c>
      <c r="F79" s="77">
        <f t="shared" si="2"/>
        <v>0.97</v>
      </c>
      <c r="G79" s="78">
        <f t="shared" si="3"/>
        <v>26</v>
      </c>
    </row>
    <row r="80" spans="1:7" x14ac:dyDescent="0.25">
      <c r="A80" s="4">
        <v>120</v>
      </c>
      <c r="B80" s="5" t="s">
        <v>131</v>
      </c>
      <c r="C80" s="6"/>
      <c r="D80" s="11">
        <v>1.3</v>
      </c>
      <c r="E80" s="12">
        <v>1.66</v>
      </c>
      <c r="F80" s="77">
        <f t="shared" si="2"/>
        <v>0.97000000000000008</v>
      </c>
      <c r="G80" s="78">
        <f t="shared" si="3"/>
        <v>26</v>
      </c>
    </row>
    <row r="81" spans="1:7" x14ac:dyDescent="0.25">
      <c r="A81" s="18">
        <v>127</v>
      </c>
      <c r="B81" s="5" t="s">
        <v>140</v>
      </c>
      <c r="C81" s="6"/>
      <c r="D81" s="11">
        <v>1.3</v>
      </c>
      <c r="E81" s="12">
        <v>1.66</v>
      </c>
      <c r="F81" s="77">
        <f t="shared" si="2"/>
        <v>0.97000000000000008</v>
      </c>
      <c r="G81" s="78">
        <f t="shared" si="3"/>
        <v>26</v>
      </c>
    </row>
    <row r="82" spans="1:7" x14ac:dyDescent="0.25">
      <c r="A82" s="4">
        <v>139</v>
      </c>
      <c r="B82" s="5" t="s">
        <v>153</v>
      </c>
      <c r="C82" s="6"/>
      <c r="D82" s="11">
        <v>1.25</v>
      </c>
      <c r="E82" s="12">
        <v>1.53</v>
      </c>
      <c r="F82" s="77">
        <f t="shared" si="2"/>
        <v>0.98499999999999999</v>
      </c>
      <c r="G82" s="78">
        <f t="shared" si="3"/>
        <v>27</v>
      </c>
    </row>
    <row r="83" spans="1:7" x14ac:dyDescent="0.25">
      <c r="A83" s="4">
        <v>2</v>
      </c>
      <c r="B83" s="5" t="s">
        <v>8</v>
      </c>
      <c r="C83" s="6"/>
      <c r="D83" s="11">
        <v>1.3</v>
      </c>
      <c r="E83" s="12">
        <v>1.6</v>
      </c>
      <c r="F83" s="77">
        <f t="shared" si="2"/>
        <v>1</v>
      </c>
      <c r="G83" s="78">
        <f t="shared" si="3"/>
        <v>28</v>
      </c>
    </row>
    <row r="84" spans="1:7" x14ac:dyDescent="0.25">
      <c r="A84" s="4">
        <v>52</v>
      </c>
      <c r="B84" s="5" t="s">
        <v>53</v>
      </c>
      <c r="C84" s="6"/>
      <c r="D84" s="11">
        <v>1.2</v>
      </c>
      <c r="E84" s="12">
        <v>1.4</v>
      </c>
      <c r="F84" s="77">
        <f t="shared" si="2"/>
        <v>1</v>
      </c>
      <c r="G84" s="78">
        <f t="shared" si="3"/>
        <v>28</v>
      </c>
    </row>
    <row r="85" spans="1:7" x14ac:dyDescent="0.25">
      <c r="A85" s="15">
        <v>31</v>
      </c>
      <c r="B85" s="16" t="s">
        <v>228</v>
      </c>
      <c r="C85" s="17"/>
      <c r="D85" s="11">
        <v>1.2</v>
      </c>
      <c r="E85" s="12">
        <v>1.38</v>
      </c>
      <c r="F85" s="77">
        <f t="shared" si="2"/>
        <v>1.01</v>
      </c>
      <c r="G85" s="78">
        <f t="shared" si="3"/>
        <v>29</v>
      </c>
    </row>
    <row r="86" spans="1:7" x14ac:dyDescent="0.25">
      <c r="A86" s="4">
        <v>45</v>
      </c>
      <c r="B86" s="5" t="s">
        <v>47</v>
      </c>
      <c r="C86" s="6"/>
      <c r="D86" s="11">
        <v>1.3</v>
      </c>
      <c r="E86" s="12">
        <v>1.58</v>
      </c>
      <c r="F86" s="77">
        <f t="shared" si="2"/>
        <v>1.01</v>
      </c>
      <c r="G86" s="78">
        <f t="shared" si="3"/>
        <v>29</v>
      </c>
    </row>
    <row r="87" spans="1:7" x14ac:dyDescent="0.25">
      <c r="A87" s="4">
        <v>73</v>
      </c>
      <c r="B87" s="5" t="s">
        <v>76</v>
      </c>
      <c r="C87" s="6"/>
      <c r="D87" s="11">
        <v>1.2</v>
      </c>
      <c r="E87" s="12">
        <v>1.38</v>
      </c>
      <c r="F87" s="77">
        <f t="shared" si="2"/>
        <v>1.01</v>
      </c>
      <c r="G87" s="78">
        <f t="shared" si="3"/>
        <v>29</v>
      </c>
    </row>
    <row r="88" spans="1:7" x14ac:dyDescent="0.25">
      <c r="A88" s="4">
        <v>113</v>
      </c>
      <c r="B88" s="5" t="s">
        <v>123</v>
      </c>
      <c r="C88" s="6"/>
      <c r="D88" s="11">
        <v>1.3</v>
      </c>
      <c r="E88" s="12">
        <v>1.58</v>
      </c>
      <c r="F88" s="77">
        <f t="shared" si="2"/>
        <v>1.01</v>
      </c>
      <c r="G88" s="78">
        <f t="shared" si="3"/>
        <v>29</v>
      </c>
    </row>
    <row r="89" spans="1:7" x14ac:dyDescent="0.25">
      <c r="A89" s="4">
        <v>58</v>
      </c>
      <c r="B89" s="5" t="s">
        <v>59</v>
      </c>
      <c r="C89" s="6"/>
      <c r="D89" s="11">
        <v>1.4</v>
      </c>
      <c r="E89" s="12">
        <v>1.76</v>
      </c>
      <c r="F89" s="77">
        <f t="shared" si="2"/>
        <v>1.02</v>
      </c>
      <c r="G89" s="78">
        <f t="shared" si="3"/>
        <v>30</v>
      </c>
    </row>
    <row r="90" spans="1:7" x14ac:dyDescent="0.25">
      <c r="A90" s="4">
        <v>84</v>
      </c>
      <c r="B90" s="5" t="s">
        <v>90</v>
      </c>
      <c r="C90" s="6"/>
      <c r="D90" s="11">
        <v>1.3</v>
      </c>
      <c r="E90" s="12">
        <v>1.56</v>
      </c>
      <c r="F90" s="77">
        <f t="shared" si="2"/>
        <v>1.02</v>
      </c>
      <c r="G90" s="78">
        <f t="shared" si="3"/>
        <v>30</v>
      </c>
    </row>
    <row r="91" spans="1:7" x14ac:dyDescent="0.25">
      <c r="A91" s="4">
        <v>111</v>
      </c>
      <c r="B91" s="5" t="s">
        <v>229</v>
      </c>
      <c r="C91" s="6"/>
      <c r="D91" s="11">
        <v>1.25</v>
      </c>
      <c r="E91" s="12">
        <v>1.46</v>
      </c>
      <c r="F91" s="77">
        <f t="shared" si="2"/>
        <v>1.02</v>
      </c>
      <c r="G91" s="78">
        <f t="shared" si="3"/>
        <v>30</v>
      </c>
    </row>
    <row r="92" spans="1:7" x14ac:dyDescent="0.25">
      <c r="A92" s="4">
        <v>121</v>
      </c>
      <c r="B92" s="5" t="s">
        <v>133</v>
      </c>
      <c r="C92" s="6"/>
      <c r="D92" s="11">
        <v>1.25</v>
      </c>
      <c r="E92" s="12">
        <v>1.46</v>
      </c>
      <c r="F92" s="77">
        <f t="shared" si="2"/>
        <v>1.02</v>
      </c>
      <c r="G92" s="78">
        <f t="shared" si="3"/>
        <v>30</v>
      </c>
    </row>
    <row r="93" spans="1:7" x14ac:dyDescent="0.25">
      <c r="A93" s="4">
        <v>130</v>
      </c>
      <c r="B93" s="5" t="s">
        <v>143</v>
      </c>
      <c r="C93" s="6"/>
      <c r="D93" s="11">
        <v>1.3</v>
      </c>
      <c r="E93" s="12">
        <v>1.56</v>
      </c>
      <c r="F93" s="77">
        <f t="shared" si="2"/>
        <v>1.02</v>
      </c>
      <c r="G93" s="78">
        <f t="shared" si="3"/>
        <v>30</v>
      </c>
    </row>
    <row r="94" spans="1:7" x14ac:dyDescent="0.25">
      <c r="A94" s="4">
        <v>22</v>
      </c>
      <c r="B94" s="5" t="s">
        <v>211</v>
      </c>
      <c r="C94" s="6"/>
      <c r="D94" s="11">
        <v>1.2</v>
      </c>
      <c r="E94" s="12">
        <v>1.33</v>
      </c>
      <c r="F94" s="77">
        <f t="shared" si="2"/>
        <v>1.0349999999999999</v>
      </c>
      <c r="G94" s="78">
        <f t="shared" si="3"/>
        <v>31</v>
      </c>
    </row>
    <row r="95" spans="1:7" x14ac:dyDescent="0.25">
      <c r="A95" s="4">
        <v>87</v>
      </c>
      <c r="B95" s="5" t="s">
        <v>93</v>
      </c>
      <c r="C95" s="6"/>
      <c r="D95" s="11">
        <v>1.2</v>
      </c>
      <c r="E95" s="12">
        <v>1.33</v>
      </c>
      <c r="F95" s="77">
        <f t="shared" si="2"/>
        <v>1.0349999999999999</v>
      </c>
      <c r="G95" s="78">
        <f t="shared" si="3"/>
        <v>31</v>
      </c>
    </row>
    <row r="96" spans="1:7" x14ac:dyDescent="0.25">
      <c r="A96" s="4">
        <v>75</v>
      </c>
      <c r="B96" s="5" t="s">
        <v>79</v>
      </c>
      <c r="C96" s="6"/>
      <c r="D96" s="11">
        <v>1.3</v>
      </c>
      <c r="E96" s="12">
        <v>1.53</v>
      </c>
      <c r="F96" s="77">
        <f t="shared" si="2"/>
        <v>1.0350000000000001</v>
      </c>
      <c r="G96" s="78">
        <f t="shared" si="3"/>
        <v>31</v>
      </c>
    </row>
    <row r="97" spans="1:7" x14ac:dyDescent="0.25">
      <c r="A97" s="4">
        <v>98</v>
      </c>
      <c r="B97" s="5" t="s">
        <v>104</v>
      </c>
      <c r="C97" s="6"/>
      <c r="D97" s="11">
        <v>1.25</v>
      </c>
      <c r="E97" s="12">
        <v>1.43</v>
      </c>
      <c r="F97" s="77">
        <f t="shared" si="2"/>
        <v>1.0350000000000001</v>
      </c>
      <c r="G97" s="78">
        <f t="shared" si="3"/>
        <v>31</v>
      </c>
    </row>
    <row r="98" spans="1:7" x14ac:dyDescent="0.25">
      <c r="A98" s="4">
        <v>128</v>
      </c>
      <c r="B98" s="5" t="s">
        <v>141</v>
      </c>
      <c r="C98" s="6"/>
      <c r="D98" s="11">
        <v>1.25</v>
      </c>
      <c r="E98" s="12">
        <v>1.43</v>
      </c>
      <c r="F98" s="77">
        <f t="shared" si="2"/>
        <v>1.0350000000000001</v>
      </c>
      <c r="G98" s="78">
        <f t="shared" si="3"/>
        <v>31</v>
      </c>
    </row>
    <row r="99" spans="1:7" x14ac:dyDescent="0.25">
      <c r="A99" s="4">
        <v>145</v>
      </c>
      <c r="B99" s="5" t="s">
        <v>161</v>
      </c>
      <c r="C99" s="6"/>
      <c r="D99" s="11">
        <v>1.25</v>
      </c>
      <c r="E99" s="12">
        <v>1.43</v>
      </c>
      <c r="F99" s="77">
        <f t="shared" si="2"/>
        <v>1.0350000000000001</v>
      </c>
      <c r="G99" s="78">
        <f t="shared" si="3"/>
        <v>31</v>
      </c>
    </row>
    <row r="100" spans="1:7" x14ac:dyDescent="0.25">
      <c r="A100" s="4">
        <v>158</v>
      </c>
      <c r="B100" s="5" t="s">
        <v>176</v>
      </c>
      <c r="C100" s="6"/>
      <c r="D100" s="11">
        <v>1.3</v>
      </c>
      <c r="E100" s="12">
        <v>1.53</v>
      </c>
      <c r="F100" s="77">
        <f t="shared" si="2"/>
        <v>1.0350000000000001</v>
      </c>
      <c r="G100" s="78">
        <f t="shared" si="3"/>
        <v>31</v>
      </c>
    </row>
    <row r="101" spans="1:7" x14ac:dyDescent="0.25">
      <c r="A101" s="4">
        <v>61</v>
      </c>
      <c r="B101" s="5" t="s">
        <v>62</v>
      </c>
      <c r="C101" s="6"/>
      <c r="D101" s="11">
        <v>1.3</v>
      </c>
      <c r="E101" s="12">
        <v>1.51</v>
      </c>
      <c r="F101" s="77">
        <f t="shared" si="2"/>
        <v>1.0449999999999999</v>
      </c>
      <c r="G101" s="78">
        <f t="shared" si="3"/>
        <v>32</v>
      </c>
    </row>
    <row r="102" spans="1:7" x14ac:dyDescent="0.25">
      <c r="A102" s="4">
        <v>81</v>
      </c>
      <c r="B102" s="5" t="s">
        <v>230</v>
      </c>
      <c r="C102" s="6"/>
      <c r="D102" s="11">
        <v>1.3</v>
      </c>
      <c r="E102" s="12">
        <v>1.51</v>
      </c>
      <c r="F102" s="77">
        <f t="shared" si="2"/>
        <v>1.0449999999999999</v>
      </c>
      <c r="G102" s="78">
        <f t="shared" si="3"/>
        <v>32</v>
      </c>
    </row>
    <row r="103" spans="1:7" x14ac:dyDescent="0.25">
      <c r="A103" s="4">
        <v>165</v>
      </c>
      <c r="B103" s="5" t="s">
        <v>184</v>
      </c>
      <c r="C103" s="6"/>
      <c r="D103" s="11">
        <v>1.3</v>
      </c>
      <c r="E103" s="12">
        <v>1.51</v>
      </c>
      <c r="F103" s="77">
        <f t="shared" si="2"/>
        <v>1.0449999999999999</v>
      </c>
      <c r="G103" s="78">
        <f t="shared" si="3"/>
        <v>32</v>
      </c>
    </row>
    <row r="104" spans="1:7" x14ac:dyDescent="0.25">
      <c r="A104" s="4">
        <v>50</v>
      </c>
      <c r="B104" s="5" t="s">
        <v>51</v>
      </c>
      <c r="C104" s="6"/>
      <c r="D104" s="11">
        <v>1.2</v>
      </c>
      <c r="E104" s="12">
        <v>1.3</v>
      </c>
      <c r="F104" s="77">
        <f t="shared" si="2"/>
        <v>1.0499999999999998</v>
      </c>
      <c r="G104" s="78">
        <f t="shared" si="3"/>
        <v>33</v>
      </c>
    </row>
    <row r="105" spans="1:7" x14ac:dyDescent="0.25">
      <c r="A105" s="4">
        <v>60</v>
      </c>
      <c r="B105" s="5" t="s">
        <v>61</v>
      </c>
      <c r="C105" s="6"/>
      <c r="D105" s="11">
        <v>1.3</v>
      </c>
      <c r="E105" s="12">
        <v>1.5</v>
      </c>
      <c r="F105" s="77">
        <f t="shared" si="2"/>
        <v>1.05</v>
      </c>
      <c r="G105" s="78">
        <f t="shared" si="3"/>
        <v>33</v>
      </c>
    </row>
    <row r="106" spans="1:7" x14ac:dyDescent="0.25">
      <c r="A106" s="4">
        <v>114</v>
      </c>
      <c r="B106" s="5" t="s">
        <v>124</v>
      </c>
      <c r="C106" s="6"/>
      <c r="D106" s="11">
        <v>1.25</v>
      </c>
      <c r="E106" s="12">
        <v>1.4</v>
      </c>
      <c r="F106" s="77">
        <f t="shared" si="2"/>
        <v>1.05</v>
      </c>
      <c r="G106" s="78">
        <f t="shared" si="3"/>
        <v>33</v>
      </c>
    </row>
    <row r="107" spans="1:7" x14ac:dyDescent="0.25">
      <c r="A107" s="4">
        <v>82</v>
      </c>
      <c r="B107" s="5" t="s">
        <v>231</v>
      </c>
      <c r="C107" s="6"/>
      <c r="D107" s="11">
        <v>1.3</v>
      </c>
      <c r="E107" s="12">
        <v>1.48</v>
      </c>
      <c r="F107" s="77">
        <f t="shared" si="2"/>
        <v>1.06</v>
      </c>
      <c r="G107" s="78">
        <f t="shared" si="3"/>
        <v>34</v>
      </c>
    </row>
    <row r="108" spans="1:7" x14ac:dyDescent="0.25">
      <c r="A108" s="4">
        <v>65</v>
      </c>
      <c r="B108" s="5" t="s">
        <v>67</v>
      </c>
      <c r="C108" s="6"/>
      <c r="D108" s="11">
        <v>1.3</v>
      </c>
      <c r="E108" s="12">
        <v>1.46</v>
      </c>
      <c r="F108" s="77">
        <f t="shared" si="2"/>
        <v>1.07</v>
      </c>
      <c r="G108" s="78">
        <f t="shared" si="3"/>
        <v>35</v>
      </c>
    </row>
    <row r="109" spans="1:7" x14ac:dyDescent="0.25">
      <c r="A109" s="4">
        <v>66</v>
      </c>
      <c r="B109" s="5" t="s">
        <v>68</v>
      </c>
      <c r="C109" s="6"/>
      <c r="D109" s="11">
        <v>1.3</v>
      </c>
      <c r="E109" s="12">
        <v>1.46</v>
      </c>
      <c r="F109" s="77">
        <f t="shared" si="2"/>
        <v>1.07</v>
      </c>
      <c r="G109" s="78">
        <f t="shared" si="3"/>
        <v>35</v>
      </c>
    </row>
    <row r="110" spans="1:7" x14ac:dyDescent="0.25">
      <c r="A110" s="4">
        <v>92</v>
      </c>
      <c r="B110" s="5" t="s">
        <v>99</v>
      </c>
      <c r="C110" s="6"/>
      <c r="D110" s="11">
        <v>1.3</v>
      </c>
      <c r="E110" s="12">
        <v>1.46</v>
      </c>
      <c r="F110" s="77">
        <f t="shared" si="2"/>
        <v>1.07</v>
      </c>
      <c r="G110" s="78">
        <f t="shared" si="3"/>
        <v>35</v>
      </c>
    </row>
    <row r="111" spans="1:7" x14ac:dyDescent="0.25">
      <c r="A111" s="4">
        <v>76</v>
      </c>
      <c r="B111" s="5" t="s">
        <v>80</v>
      </c>
      <c r="C111" s="6"/>
      <c r="D111" s="11">
        <v>1.3</v>
      </c>
      <c r="E111" s="12">
        <v>1.45</v>
      </c>
      <c r="F111" s="77">
        <f t="shared" si="2"/>
        <v>1.0750000000000002</v>
      </c>
      <c r="G111" s="78">
        <f t="shared" si="3"/>
        <v>36</v>
      </c>
    </row>
    <row r="112" spans="1:7" x14ac:dyDescent="0.25">
      <c r="A112" s="4">
        <v>11</v>
      </c>
      <c r="B112" s="5" t="s">
        <v>13</v>
      </c>
      <c r="C112" s="6"/>
      <c r="D112" s="11">
        <v>1.4</v>
      </c>
      <c r="E112" s="12">
        <v>1.63</v>
      </c>
      <c r="F112" s="77">
        <f t="shared" si="2"/>
        <v>1.085</v>
      </c>
      <c r="G112" s="78">
        <f t="shared" si="3"/>
        <v>37</v>
      </c>
    </row>
    <row r="113" spans="1:7" x14ac:dyDescent="0.25">
      <c r="A113" s="4">
        <v>118</v>
      </c>
      <c r="B113" s="5" t="s">
        <v>129</v>
      </c>
      <c r="C113" s="6"/>
      <c r="D113" s="11">
        <v>1.35</v>
      </c>
      <c r="E113" s="12">
        <v>1.5</v>
      </c>
      <c r="F113" s="77">
        <f t="shared" si="2"/>
        <v>1.1000000000000001</v>
      </c>
      <c r="G113" s="78">
        <f t="shared" si="3"/>
        <v>38</v>
      </c>
    </row>
    <row r="114" spans="1:7" x14ac:dyDescent="0.25">
      <c r="A114" s="4">
        <v>63</v>
      </c>
      <c r="B114" s="5" t="s">
        <v>65</v>
      </c>
      <c r="C114" s="6"/>
      <c r="D114" s="11">
        <v>1.3</v>
      </c>
      <c r="E114" s="12">
        <v>1.38</v>
      </c>
      <c r="F114" s="77">
        <f t="shared" si="2"/>
        <v>1.1100000000000001</v>
      </c>
      <c r="G114" s="78">
        <f t="shared" si="3"/>
        <v>39</v>
      </c>
    </row>
    <row r="115" spans="1:7" x14ac:dyDescent="0.25">
      <c r="A115" s="4">
        <v>117</v>
      </c>
      <c r="B115" s="5" t="s">
        <v>218</v>
      </c>
      <c r="C115" s="6"/>
      <c r="D115" s="11">
        <v>1.35</v>
      </c>
      <c r="E115" s="12">
        <v>1.48</v>
      </c>
      <c r="F115" s="77">
        <f t="shared" si="2"/>
        <v>1.1100000000000001</v>
      </c>
      <c r="G115" s="78">
        <f t="shared" si="3"/>
        <v>39</v>
      </c>
    </row>
    <row r="116" spans="1:7" x14ac:dyDescent="0.25">
      <c r="A116" s="4">
        <v>35</v>
      </c>
      <c r="B116" s="5" t="s">
        <v>37</v>
      </c>
      <c r="C116" s="6"/>
      <c r="D116" s="11">
        <v>1.3</v>
      </c>
      <c r="E116" s="12">
        <v>1.33</v>
      </c>
      <c r="F116" s="77">
        <f t="shared" si="2"/>
        <v>1.135</v>
      </c>
      <c r="G116" s="78">
        <f t="shared" si="3"/>
        <v>40</v>
      </c>
    </row>
    <row r="117" spans="1:7" x14ac:dyDescent="0.25">
      <c r="A117" s="4">
        <v>53</v>
      </c>
      <c r="B117" s="5" t="s">
        <v>54</v>
      </c>
      <c r="C117" s="6"/>
      <c r="D117" s="11">
        <v>1.3</v>
      </c>
      <c r="E117" s="12">
        <v>1.33</v>
      </c>
      <c r="F117" s="77">
        <f t="shared" si="2"/>
        <v>1.135</v>
      </c>
      <c r="G117" s="78">
        <f t="shared" si="3"/>
        <v>40</v>
      </c>
    </row>
    <row r="118" spans="1:7" x14ac:dyDescent="0.25">
      <c r="A118" s="4">
        <v>67</v>
      </c>
      <c r="B118" s="5" t="s">
        <v>69</v>
      </c>
      <c r="C118" s="6"/>
      <c r="D118" s="11">
        <v>1.4</v>
      </c>
      <c r="E118" s="12">
        <v>1.51</v>
      </c>
      <c r="F118" s="77">
        <f t="shared" si="2"/>
        <v>1.145</v>
      </c>
      <c r="G118" s="78">
        <f t="shared" si="3"/>
        <v>41</v>
      </c>
    </row>
    <row r="119" spans="1:7" x14ac:dyDescent="0.25">
      <c r="A119" s="4">
        <v>159</v>
      </c>
      <c r="B119" s="5" t="s">
        <v>178</v>
      </c>
      <c r="C119" s="6"/>
      <c r="D119" s="11">
        <v>1.35</v>
      </c>
      <c r="E119" s="12">
        <v>1.41</v>
      </c>
      <c r="F119" s="77">
        <f t="shared" si="2"/>
        <v>1.145</v>
      </c>
      <c r="G119" s="78">
        <f t="shared" si="3"/>
        <v>41</v>
      </c>
    </row>
    <row r="120" spans="1:7" x14ac:dyDescent="0.25">
      <c r="A120" s="4">
        <v>126</v>
      </c>
      <c r="B120" s="5" t="s">
        <v>138</v>
      </c>
      <c r="C120" s="6"/>
      <c r="D120" s="11">
        <v>1.2</v>
      </c>
      <c r="E120" s="12">
        <v>1.1000000000000001</v>
      </c>
      <c r="F120" s="77">
        <f t="shared" si="2"/>
        <v>1.1499999999999999</v>
      </c>
      <c r="G120" s="78">
        <f t="shared" si="3"/>
        <v>42</v>
      </c>
    </row>
    <row r="121" spans="1:7" x14ac:dyDescent="0.25">
      <c r="A121" s="4">
        <v>135</v>
      </c>
      <c r="B121" s="5" t="s">
        <v>149</v>
      </c>
      <c r="C121" s="6"/>
      <c r="D121" s="11">
        <v>1.35</v>
      </c>
      <c r="E121" s="12">
        <v>1.38</v>
      </c>
      <c r="F121" s="77">
        <f t="shared" si="2"/>
        <v>1.1600000000000001</v>
      </c>
      <c r="G121" s="78">
        <f t="shared" si="3"/>
        <v>43</v>
      </c>
    </row>
    <row r="122" spans="1:7" x14ac:dyDescent="0.25">
      <c r="A122" s="4">
        <v>74</v>
      </c>
      <c r="B122" s="5" t="s">
        <v>77</v>
      </c>
      <c r="C122" s="6"/>
      <c r="D122" s="11">
        <v>1.4</v>
      </c>
      <c r="E122" s="12">
        <v>1.46</v>
      </c>
      <c r="F122" s="77">
        <f t="shared" si="2"/>
        <v>1.17</v>
      </c>
      <c r="G122" s="78">
        <f t="shared" si="3"/>
        <v>44</v>
      </c>
    </row>
    <row r="123" spans="1:7" x14ac:dyDescent="0.25">
      <c r="A123" s="4">
        <v>163</v>
      </c>
      <c r="B123" s="5" t="s">
        <v>182</v>
      </c>
      <c r="C123" s="6"/>
      <c r="D123" s="11">
        <v>1.35</v>
      </c>
      <c r="E123" s="12">
        <v>1.33</v>
      </c>
      <c r="F123" s="77">
        <f t="shared" si="2"/>
        <v>1.1850000000000001</v>
      </c>
      <c r="G123" s="78">
        <f t="shared" si="3"/>
        <v>45</v>
      </c>
    </row>
    <row r="124" spans="1:7" x14ac:dyDescent="0.25">
      <c r="A124" s="4">
        <v>85</v>
      </c>
      <c r="B124" s="5" t="s">
        <v>91</v>
      </c>
      <c r="C124" s="6"/>
      <c r="D124" s="11">
        <v>1.45</v>
      </c>
      <c r="E124" s="12">
        <v>1.51</v>
      </c>
      <c r="F124" s="77">
        <f t="shared" si="2"/>
        <v>1.1949999999999998</v>
      </c>
      <c r="G124" s="78">
        <f t="shared" si="3"/>
        <v>46</v>
      </c>
    </row>
    <row r="125" spans="1:7" x14ac:dyDescent="0.25">
      <c r="A125" s="4">
        <v>64</v>
      </c>
      <c r="B125" s="5" t="s">
        <v>66</v>
      </c>
      <c r="C125" s="6"/>
      <c r="D125" s="11">
        <v>1.4</v>
      </c>
      <c r="E125" s="12">
        <v>1.36</v>
      </c>
      <c r="F125" s="77">
        <f t="shared" si="2"/>
        <v>1.2199999999999998</v>
      </c>
      <c r="G125" s="78">
        <f t="shared" si="3"/>
        <v>47</v>
      </c>
    </row>
    <row r="126" spans="1:7" x14ac:dyDescent="0.25">
      <c r="A126" s="4">
        <v>69</v>
      </c>
      <c r="B126" s="5" t="s">
        <v>71</v>
      </c>
      <c r="C126" s="6"/>
      <c r="D126" s="11">
        <v>1.4</v>
      </c>
      <c r="E126" s="12">
        <v>1.36</v>
      </c>
      <c r="F126" s="77">
        <f t="shared" si="2"/>
        <v>1.2199999999999998</v>
      </c>
      <c r="G126" s="78">
        <f t="shared" si="3"/>
        <v>47</v>
      </c>
    </row>
    <row r="127" spans="1:7" ht="14.25" thickBot="1" x14ac:dyDescent="0.3">
      <c r="A127" s="19">
        <v>47</v>
      </c>
      <c r="B127" s="20" t="s">
        <v>48</v>
      </c>
      <c r="C127" s="21"/>
      <c r="D127" s="22">
        <v>1.4</v>
      </c>
      <c r="E127" s="23">
        <v>1.35</v>
      </c>
      <c r="F127" s="79">
        <f t="shared" si="2"/>
        <v>1.2249999999999999</v>
      </c>
      <c r="G127" s="80">
        <f t="shared" si="3"/>
        <v>48</v>
      </c>
    </row>
    <row r="129" spans="2:6" s="81" customFormat="1" x14ac:dyDescent="0.25">
      <c r="C129" s="83" t="s">
        <v>189</v>
      </c>
      <c r="D129" s="306">
        <f>AVERAGE(D6:D127)</f>
        <v>1.1987704918032791</v>
      </c>
      <c r="E129" s="307">
        <v>1.5531967213114755</v>
      </c>
      <c r="F129" s="306">
        <f>AVERAGE(F6:F127)</f>
        <v>0.91057377049180288</v>
      </c>
    </row>
    <row r="130" spans="2:6" ht="14.25" thickBot="1" x14ac:dyDescent="0.3"/>
    <row r="131" spans="2:6" x14ac:dyDescent="0.25">
      <c r="B131" s="42" t="s">
        <v>232</v>
      </c>
      <c r="C131" s="43" t="s">
        <v>233</v>
      </c>
      <c r="D131" s="32">
        <f>COUNTIF(D$5:D$127,1)</f>
        <v>15</v>
      </c>
      <c r="E131" s="35">
        <f>COUNTIF(E$5:E$127,176%)</f>
        <v>25</v>
      </c>
    </row>
    <row r="132" spans="2:6" x14ac:dyDescent="0.25">
      <c r="B132" s="44" t="s">
        <v>234</v>
      </c>
      <c r="C132" s="45" t="s">
        <v>235</v>
      </c>
      <c r="D132" s="39">
        <f>COUNTIF(D$5:D$127,1.05)</f>
        <v>1</v>
      </c>
      <c r="E132" s="36">
        <f>COUNTIF(E$5:E$127,173%)</f>
        <v>3</v>
      </c>
    </row>
    <row r="133" spans="2:6" x14ac:dyDescent="0.25">
      <c r="B133" s="44" t="s">
        <v>236</v>
      </c>
      <c r="C133" s="46" t="s">
        <v>237</v>
      </c>
      <c r="D133" s="39">
        <f>COUNTIF(D$5:D$127,1.1)</f>
        <v>19</v>
      </c>
      <c r="E133" s="37">
        <f>COUNTIF(E$5:E$127,171%)</f>
        <v>2</v>
      </c>
    </row>
    <row r="134" spans="2:6" x14ac:dyDescent="0.25">
      <c r="B134" s="44" t="s">
        <v>238</v>
      </c>
      <c r="C134" s="46" t="s">
        <v>239</v>
      </c>
      <c r="D134" s="33">
        <f>COUNTIF(D$5:D$127,1.15)</f>
        <v>6</v>
      </c>
      <c r="E134" s="37">
        <f>COUNTIF(E$5:E$127,170%)</f>
        <v>2</v>
      </c>
    </row>
    <row r="135" spans="2:6" x14ac:dyDescent="0.25">
      <c r="B135" s="44" t="s">
        <v>240</v>
      </c>
      <c r="C135" s="46" t="s">
        <v>241</v>
      </c>
      <c r="D135" s="33">
        <f>COUNTIF(D$5:D$127,1.2)</f>
        <v>34</v>
      </c>
      <c r="E135" s="37">
        <f>COUNTIF(E$5:E$127,168%)</f>
        <v>1</v>
      </c>
    </row>
    <row r="136" spans="2:6" x14ac:dyDescent="0.25">
      <c r="B136" s="44" t="s">
        <v>242</v>
      </c>
      <c r="C136" s="46" t="s">
        <v>243</v>
      </c>
      <c r="D136" s="33">
        <f>COUNTIF(D$5:D$127,1.25)</f>
        <v>12</v>
      </c>
      <c r="E136" s="37">
        <f>COUNTIF(E$5:E$127,166%)</f>
        <v>10</v>
      </c>
    </row>
    <row r="137" spans="2:6" x14ac:dyDescent="0.25">
      <c r="B137" s="44" t="s">
        <v>244</v>
      </c>
      <c r="C137" s="46" t="s">
        <v>245</v>
      </c>
      <c r="D137" s="33">
        <f>COUNTIF(D$5:D$127,1.3)</f>
        <v>22</v>
      </c>
      <c r="E137" s="37">
        <f>COUNTIF(E$5:E$127,165%)</f>
        <v>2</v>
      </c>
    </row>
    <row r="138" spans="2:6" x14ac:dyDescent="0.25">
      <c r="B138" s="44" t="s">
        <v>246</v>
      </c>
      <c r="C138" s="46" t="s">
        <v>247</v>
      </c>
      <c r="D138" s="33">
        <f>COUNTIF(D$5:D$127,1.35)</f>
        <v>5</v>
      </c>
      <c r="E138" s="37">
        <f>COUNTIF(E$5:E$127,163%)</f>
        <v>7</v>
      </c>
    </row>
    <row r="139" spans="2:6" x14ac:dyDescent="0.25">
      <c r="B139" s="44" t="s">
        <v>248</v>
      </c>
      <c r="C139" s="46" t="s">
        <v>249</v>
      </c>
      <c r="D139" s="33">
        <f>COUNTIF(D$5:D$127,1.4)</f>
        <v>7</v>
      </c>
      <c r="E139" s="37">
        <f>COUNTIF(E$5:E$127,161%)</f>
        <v>3</v>
      </c>
    </row>
    <row r="140" spans="2:6" x14ac:dyDescent="0.25">
      <c r="B140" s="44" t="s">
        <v>250</v>
      </c>
      <c r="C140" s="46" t="s">
        <v>251</v>
      </c>
      <c r="D140" s="33">
        <f>COUNTIF(D$5:D$127,1.45)</f>
        <v>1</v>
      </c>
      <c r="E140" s="37">
        <f>COUNTIF(E$5:E$127,160%)</f>
        <v>4</v>
      </c>
    </row>
    <row r="141" spans="2:6" x14ac:dyDescent="0.25">
      <c r="B141" s="44" t="s">
        <v>252</v>
      </c>
      <c r="C141" s="46" t="s">
        <v>253</v>
      </c>
      <c r="D141" s="33">
        <f>COUNTIF(D$5:D$127,1.5)</f>
        <v>0</v>
      </c>
      <c r="E141" s="37">
        <f>COUNTIF(E$5:E$127,158%)</f>
        <v>5</v>
      </c>
    </row>
    <row r="142" spans="2:6" x14ac:dyDescent="0.25">
      <c r="B142" s="34" t="s">
        <v>316</v>
      </c>
      <c r="C142" s="46" t="s">
        <v>254</v>
      </c>
      <c r="D142" s="40" t="s">
        <v>316</v>
      </c>
      <c r="E142" s="37">
        <f>COUNTIF(E$5:E$127,156%)</f>
        <v>8</v>
      </c>
    </row>
    <row r="143" spans="2:6" x14ac:dyDescent="0.25">
      <c r="B143" s="34" t="s">
        <v>316</v>
      </c>
      <c r="C143" s="46" t="s">
        <v>255</v>
      </c>
      <c r="D143" s="40" t="s">
        <v>316</v>
      </c>
      <c r="E143" s="37">
        <f>COUNTIF(E$5:E$127,155%)</f>
        <v>2</v>
      </c>
    </row>
    <row r="144" spans="2:6" x14ac:dyDescent="0.25">
      <c r="B144" s="34" t="s">
        <v>316</v>
      </c>
      <c r="C144" s="46" t="s">
        <v>256</v>
      </c>
      <c r="D144" s="40" t="s">
        <v>316</v>
      </c>
      <c r="E144" s="37">
        <f>COUNTIF(E$5:E$127,153%)</f>
        <v>5</v>
      </c>
    </row>
    <row r="145" spans="2:5" x14ac:dyDescent="0.25">
      <c r="B145" s="34" t="s">
        <v>316</v>
      </c>
      <c r="C145" s="46" t="s">
        <v>257</v>
      </c>
      <c r="D145" s="40" t="s">
        <v>316</v>
      </c>
      <c r="E145" s="37">
        <f>COUNTIF(E$5:E$127,151%)</f>
        <v>5</v>
      </c>
    </row>
    <row r="146" spans="2:5" x14ac:dyDescent="0.25">
      <c r="B146" s="34" t="s">
        <v>316</v>
      </c>
      <c r="C146" s="46" t="s">
        <v>258</v>
      </c>
      <c r="D146" s="40" t="s">
        <v>316</v>
      </c>
      <c r="E146" s="37">
        <f>COUNTIF(E$5:E$127,150%)</f>
        <v>3</v>
      </c>
    </row>
    <row r="147" spans="2:5" x14ac:dyDescent="0.25">
      <c r="B147" s="34" t="s">
        <v>316</v>
      </c>
      <c r="C147" s="46" t="s">
        <v>259</v>
      </c>
      <c r="D147" s="40" t="s">
        <v>316</v>
      </c>
      <c r="E147" s="37">
        <f>COUNTIF(E$5:E$127,148%)</f>
        <v>2</v>
      </c>
    </row>
    <row r="148" spans="2:5" x14ac:dyDescent="0.25">
      <c r="B148" s="34" t="s">
        <v>316</v>
      </c>
      <c r="C148" s="46" t="s">
        <v>260</v>
      </c>
      <c r="D148" s="40" t="s">
        <v>316</v>
      </c>
      <c r="E148" s="37">
        <f>COUNTIF(E$5:E$127,146%)</f>
        <v>10</v>
      </c>
    </row>
    <row r="149" spans="2:5" x14ac:dyDescent="0.25">
      <c r="B149" s="34" t="s">
        <v>316</v>
      </c>
      <c r="C149" s="46" t="s">
        <v>261</v>
      </c>
      <c r="D149" s="40" t="s">
        <v>316</v>
      </c>
      <c r="E149" s="37">
        <f>COUNTIF(E$5:E$127,145%)</f>
        <v>1</v>
      </c>
    </row>
    <row r="150" spans="2:5" x14ac:dyDescent="0.25">
      <c r="B150" s="34" t="s">
        <v>316</v>
      </c>
      <c r="C150" s="46" t="s">
        <v>262</v>
      </c>
      <c r="D150" s="40" t="s">
        <v>316</v>
      </c>
      <c r="E150" s="37">
        <f>COUNTIF(E$5:E$127,143%)</f>
        <v>3</v>
      </c>
    </row>
    <row r="151" spans="2:5" x14ac:dyDescent="0.25">
      <c r="B151" s="34" t="s">
        <v>316</v>
      </c>
      <c r="C151" s="46" t="s">
        <v>263</v>
      </c>
      <c r="D151" s="40" t="s">
        <v>316</v>
      </c>
      <c r="E151" s="37">
        <f>COUNTIF(E$5:E$127,141%)</f>
        <v>1</v>
      </c>
    </row>
    <row r="152" spans="2:5" x14ac:dyDescent="0.25">
      <c r="B152" s="34" t="s">
        <v>316</v>
      </c>
      <c r="C152" s="46" t="s">
        <v>264</v>
      </c>
      <c r="D152" s="40" t="s">
        <v>316</v>
      </c>
      <c r="E152" s="37">
        <f>COUNTIF(E$5:E$127,140%)</f>
        <v>3</v>
      </c>
    </row>
    <row r="153" spans="2:5" x14ac:dyDescent="0.25">
      <c r="B153" s="34" t="s">
        <v>316</v>
      </c>
      <c r="C153" s="46" t="s">
        <v>265</v>
      </c>
      <c r="D153" s="40" t="s">
        <v>316</v>
      </c>
      <c r="E153" s="37">
        <f>COUNTIF(E$5:E$127,138%)</f>
        <v>4</v>
      </c>
    </row>
    <row r="154" spans="2:5" x14ac:dyDescent="0.25">
      <c r="B154" s="34" t="s">
        <v>316</v>
      </c>
      <c r="C154" s="46" t="s">
        <v>266</v>
      </c>
      <c r="D154" s="40" t="s">
        <v>316</v>
      </c>
      <c r="E154" s="37">
        <f>COUNTIF(E$5:E$127,136%)</f>
        <v>3</v>
      </c>
    </row>
    <row r="155" spans="2:5" x14ac:dyDescent="0.25">
      <c r="B155" s="34" t="s">
        <v>316</v>
      </c>
      <c r="C155" s="46" t="s">
        <v>267</v>
      </c>
      <c r="D155" s="40" t="s">
        <v>316</v>
      </c>
      <c r="E155" s="37">
        <f>COUNTIF(E$5:E$127,135%)</f>
        <v>1</v>
      </c>
    </row>
    <row r="156" spans="2:5" x14ac:dyDescent="0.25">
      <c r="B156" s="34" t="s">
        <v>316</v>
      </c>
      <c r="C156" s="46" t="s">
        <v>268</v>
      </c>
      <c r="D156" s="40" t="s">
        <v>316</v>
      </c>
      <c r="E156" s="37">
        <f>COUNTIF(E$5:E$127,133%)</f>
        <v>5</v>
      </c>
    </row>
    <row r="157" spans="2:5" x14ac:dyDescent="0.25">
      <c r="B157" s="34" t="s">
        <v>316</v>
      </c>
      <c r="C157" s="46" t="s">
        <v>269</v>
      </c>
      <c r="D157" s="40" t="s">
        <v>316</v>
      </c>
      <c r="E157" s="37">
        <f>COUNTIF(E$5:E$127,130%)</f>
        <v>1</v>
      </c>
    </row>
    <row r="158" spans="2:5" x14ac:dyDescent="0.25">
      <c r="B158" s="34" t="s">
        <v>316</v>
      </c>
      <c r="C158" s="46" t="s">
        <v>270</v>
      </c>
      <c r="D158" s="40" t="s">
        <v>316</v>
      </c>
      <c r="E158" s="37">
        <f>COUNTIF(E$5:E$127,128%)</f>
        <v>0</v>
      </c>
    </row>
    <row r="159" spans="2:5" x14ac:dyDescent="0.25">
      <c r="B159" s="44" t="s">
        <v>316</v>
      </c>
      <c r="C159" s="46" t="s">
        <v>271</v>
      </c>
      <c r="D159" s="40" t="s">
        <v>316</v>
      </c>
      <c r="E159" s="37">
        <f>COUNTIF(E$5:E$127,125%)</f>
        <v>0</v>
      </c>
    </row>
    <row r="160" spans="2:5" x14ac:dyDescent="0.25">
      <c r="B160" s="44" t="s">
        <v>316</v>
      </c>
      <c r="C160" s="46" t="s">
        <v>272</v>
      </c>
      <c r="D160" s="40" t="s">
        <v>316</v>
      </c>
      <c r="E160" s="37">
        <f>COUNTIF(E$5:E$127,120%)</f>
        <v>0</v>
      </c>
    </row>
    <row r="161" spans="2:5" x14ac:dyDescent="0.25">
      <c r="B161" s="44" t="s">
        <v>316</v>
      </c>
      <c r="C161" s="46" t="s">
        <v>273</v>
      </c>
      <c r="D161" s="40" t="s">
        <v>316</v>
      </c>
      <c r="E161" s="37">
        <f>COUNTIF(E$5:E$127,115%)</f>
        <v>0</v>
      </c>
    </row>
    <row r="162" spans="2:5" x14ac:dyDescent="0.25">
      <c r="B162" s="44" t="s">
        <v>316</v>
      </c>
      <c r="C162" s="46" t="s">
        <v>274</v>
      </c>
      <c r="D162" s="40" t="s">
        <v>316</v>
      </c>
      <c r="E162" s="37">
        <f>COUNTIF(E$5:E$127,110%)</f>
        <v>1</v>
      </c>
    </row>
    <row r="163" spans="2:5" x14ac:dyDescent="0.25">
      <c r="B163" s="44" t="s">
        <v>316</v>
      </c>
      <c r="C163" s="46" t="s">
        <v>275</v>
      </c>
      <c r="D163" s="40" t="s">
        <v>316</v>
      </c>
      <c r="E163" s="37">
        <f>COUNTIF(E$5:E$127,105%)</f>
        <v>0</v>
      </c>
    </row>
    <row r="164" spans="2:5" x14ac:dyDescent="0.25">
      <c r="B164" s="69" t="s">
        <v>316</v>
      </c>
      <c r="C164" s="70" t="s">
        <v>276</v>
      </c>
      <c r="D164" s="71" t="s">
        <v>316</v>
      </c>
      <c r="E164" s="72">
        <f>COUNTIF(E$5:E$127,100%)</f>
        <v>0</v>
      </c>
    </row>
    <row r="165" spans="2:5" ht="14.25" thickBot="1" x14ac:dyDescent="0.3">
      <c r="B165" s="318" t="s">
        <v>201</v>
      </c>
      <c r="C165" s="319"/>
      <c r="D165" s="47">
        <f>SUM(D131:D164)</f>
        <v>122</v>
      </c>
      <c r="E165" s="41">
        <f>SUM(E131:E164)</f>
        <v>122</v>
      </c>
    </row>
  </sheetData>
  <mergeCells count="5">
    <mergeCell ref="B165:C165"/>
    <mergeCell ref="A4:A5"/>
    <mergeCell ref="B4:B5"/>
    <mergeCell ref="D4:E4"/>
    <mergeCell ref="G4:G5"/>
  </mergeCells>
  <conditionalFormatting sqref="D6:D17 D20:D22 D24:D71 D73 D75:D104 D106:D125 D127">
    <cfRule type="cellIs" dxfId="57" priority="25" stopIfTrue="1" operator="notEqual">
      <formula>#REF!</formula>
    </cfRule>
  </conditionalFormatting>
  <conditionalFormatting sqref="D18:D19">
    <cfRule type="cellIs" dxfId="56" priority="21" stopIfTrue="1" operator="notEqual">
      <formula>#REF!</formula>
    </cfRule>
    <cfRule type="cellIs" dxfId="55" priority="23" stopIfTrue="1" operator="notEqual">
      <formula>#REF!</formula>
    </cfRule>
  </conditionalFormatting>
  <conditionalFormatting sqref="D23">
    <cfRule type="cellIs" dxfId="54" priority="5" stopIfTrue="1" operator="notEqual">
      <formula>#REF!</formula>
    </cfRule>
  </conditionalFormatting>
  <conditionalFormatting sqref="D72">
    <cfRule type="cellIs" dxfId="53" priority="13" stopIfTrue="1" operator="notEqual">
      <formula>#REF!</formula>
    </cfRule>
  </conditionalFormatting>
  <conditionalFormatting sqref="D74">
    <cfRule type="cellIs" dxfId="52" priority="17" stopIfTrue="1" operator="notEqual">
      <formula>#REF!</formula>
    </cfRule>
  </conditionalFormatting>
  <conditionalFormatting sqref="D105">
    <cfRule type="cellIs" dxfId="51" priority="1" stopIfTrue="1" operator="notEqual">
      <formula>#REF!</formula>
    </cfRule>
  </conditionalFormatting>
  <conditionalFormatting sqref="D126">
    <cfRule type="cellIs" dxfId="50" priority="9" stopIfTrue="1" operator="notEqual">
      <formula>#REF!</formula>
    </cfRule>
  </conditionalFormatting>
  <conditionalFormatting sqref="E6:E127">
    <cfRule type="cellIs" dxfId="49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D25A-8A66-4311-B4A7-7AA6C956446F}">
  <sheetPr>
    <tabColor rgb="FF0070C0"/>
  </sheetPr>
  <dimension ref="A2:G106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3.5" x14ac:dyDescent="0.25"/>
  <cols>
    <col min="1" max="1" width="11.42578125" style="1"/>
    <col min="2" max="2" width="16.7109375" style="1" customWidth="1"/>
    <col min="3" max="3" width="18" style="1" customWidth="1"/>
    <col min="4" max="16384" width="11.42578125" style="1"/>
  </cols>
  <sheetData>
    <row r="2" spans="1:7" x14ac:dyDescent="0.25">
      <c r="A2" s="3" t="s">
        <v>277</v>
      </c>
    </row>
    <row r="3" spans="1:7" ht="14.25" thickBot="1" x14ac:dyDescent="0.3"/>
    <row r="4" spans="1:7" x14ac:dyDescent="0.25">
      <c r="A4" s="320" t="s">
        <v>2</v>
      </c>
      <c r="B4" s="322" t="s">
        <v>3</v>
      </c>
      <c r="C4" s="26"/>
      <c r="D4" s="324">
        <v>2025</v>
      </c>
      <c r="E4" s="325"/>
      <c r="F4" s="27" t="s">
        <v>222</v>
      </c>
      <c r="G4" s="326" t="s">
        <v>223</v>
      </c>
    </row>
    <row r="5" spans="1:7" ht="14.25" thickBot="1" x14ac:dyDescent="0.3">
      <c r="A5" s="321"/>
      <c r="B5" s="323"/>
      <c r="C5" s="28"/>
      <c r="D5" s="29" t="s">
        <v>4</v>
      </c>
      <c r="E5" s="30" t="s">
        <v>5</v>
      </c>
      <c r="F5" s="31" t="s">
        <v>224</v>
      </c>
      <c r="G5" s="327"/>
    </row>
    <row r="6" spans="1:7" x14ac:dyDescent="0.25">
      <c r="A6" s="4">
        <v>23</v>
      </c>
      <c r="B6" s="5" t="s">
        <v>27</v>
      </c>
      <c r="C6" s="6"/>
      <c r="D6" s="7">
        <v>1</v>
      </c>
      <c r="E6" s="8">
        <v>1.76</v>
      </c>
      <c r="F6" s="9">
        <f t="shared" ref="F6:F37" si="0">D6-(E6-1)/2</f>
        <v>0.62</v>
      </c>
      <c r="G6" s="10">
        <f>IF((E6-E4)=E6,1,IF(E6&gt;E4,F4+1,F4))</f>
        <v>1</v>
      </c>
    </row>
    <row r="7" spans="1:7" x14ac:dyDescent="0.25">
      <c r="A7" s="4">
        <v>24</v>
      </c>
      <c r="B7" s="5" t="s">
        <v>28</v>
      </c>
      <c r="C7" s="6"/>
      <c r="D7" s="11">
        <v>1</v>
      </c>
      <c r="E7" s="12">
        <v>1.76</v>
      </c>
      <c r="F7" s="13">
        <f t="shared" si="0"/>
        <v>0.62</v>
      </c>
      <c r="G7" s="14">
        <f>IF((F7-F6)=F7,1,IF(F7&gt;F6,G6+1,G6))</f>
        <v>1</v>
      </c>
    </row>
    <row r="8" spans="1:7" x14ac:dyDescent="0.25">
      <c r="A8" s="4">
        <v>33</v>
      </c>
      <c r="B8" s="5" t="s">
        <v>36</v>
      </c>
      <c r="C8" s="6"/>
      <c r="D8" s="11">
        <v>1</v>
      </c>
      <c r="E8" s="12">
        <v>1.76</v>
      </c>
      <c r="F8" s="13">
        <f t="shared" si="0"/>
        <v>0.62</v>
      </c>
      <c r="G8" s="14">
        <f t="shared" ref="G8:G68" si="1">IF((F8-F7)=F8,1,IF(F8&gt;F7,G7+1,G7))</f>
        <v>1</v>
      </c>
    </row>
    <row r="9" spans="1:7" x14ac:dyDescent="0.25">
      <c r="A9" s="4">
        <v>40</v>
      </c>
      <c r="B9" s="5" t="s">
        <v>41</v>
      </c>
      <c r="C9" s="6"/>
      <c r="D9" s="11">
        <v>1</v>
      </c>
      <c r="E9" s="12">
        <v>1.76</v>
      </c>
      <c r="F9" s="13">
        <f t="shared" si="0"/>
        <v>0.62</v>
      </c>
      <c r="G9" s="14">
        <f t="shared" si="1"/>
        <v>1</v>
      </c>
    </row>
    <row r="10" spans="1:7" x14ac:dyDescent="0.25">
      <c r="A10" s="4">
        <v>42</v>
      </c>
      <c r="B10" s="5" t="s">
        <v>43</v>
      </c>
      <c r="C10" s="6"/>
      <c r="D10" s="11">
        <v>1</v>
      </c>
      <c r="E10" s="12">
        <v>1.76</v>
      </c>
      <c r="F10" s="13">
        <f t="shared" si="0"/>
        <v>0.62</v>
      </c>
      <c r="G10" s="14">
        <f t="shared" si="1"/>
        <v>1</v>
      </c>
    </row>
    <row r="11" spans="1:7" x14ac:dyDescent="0.25">
      <c r="A11" s="4">
        <v>44</v>
      </c>
      <c r="B11" s="5" t="s">
        <v>46</v>
      </c>
      <c r="C11" s="6"/>
      <c r="D11" s="11">
        <v>1</v>
      </c>
      <c r="E11" s="12">
        <v>1.76</v>
      </c>
      <c r="F11" s="13">
        <f t="shared" si="0"/>
        <v>0.62</v>
      </c>
      <c r="G11" s="14">
        <f t="shared" si="1"/>
        <v>1</v>
      </c>
    </row>
    <row r="12" spans="1:7" x14ac:dyDescent="0.25">
      <c r="A12" s="4">
        <v>62</v>
      </c>
      <c r="B12" s="5" t="s">
        <v>63</v>
      </c>
      <c r="C12" s="6"/>
      <c r="D12" s="11">
        <v>1</v>
      </c>
      <c r="E12" s="12">
        <v>1.76</v>
      </c>
      <c r="F12" s="13">
        <f t="shared" si="0"/>
        <v>0.62</v>
      </c>
      <c r="G12" s="14">
        <f t="shared" si="1"/>
        <v>1</v>
      </c>
    </row>
    <row r="13" spans="1:7" x14ac:dyDescent="0.25">
      <c r="A13" s="4">
        <v>78</v>
      </c>
      <c r="B13" s="5" t="s">
        <v>82</v>
      </c>
      <c r="C13" s="6"/>
      <c r="D13" s="11">
        <v>1</v>
      </c>
      <c r="E13" s="12">
        <v>1.76</v>
      </c>
      <c r="F13" s="13">
        <f t="shared" si="0"/>
        <v>0.62</v>
      </c>
      <c r="G13" s="14">
        <f t="shared" si="1"/>
        <v>1</v>
      </c>
    </row>
    <row r="14" spans="1:7" x14ac:dyDescent="0.25">
      <c r="A14" s="4">
        <v>86</v>
      </c>
      <c r="B14" s="5" t="s">
        <v>92</v>
      </c>
      <c r="C14" s="6"/>
      <c r="D14" s="11">
        <v>1</v>
      </c>
      <c r="E14" s="12">
        <v>1.76</v>
      </c>
      <c r="F14" s="13">
        <f t="shared" si="0"/>
        <v>0.62</v>
      </c>
      <c r="G14" s="14">
        <f t="shared" si="1"/>
        <v>1</v>
      </c>
    </row>
    <row r="15" spans="1:7" x14ac:dyDescent="0.25">
      <c r="A15" s="4">
        <v>15</v>
      </c>
      <c r="B15" s="5" t="s">
        <v>225</v>
      </c>
      <c r="C15" s="6"/>
      <c r="D15" s="11">
        <v>1.1000000000000001</v>
      </c>
      <c r="E15" s="12">
        <v>1.76</v>
      </c>
      <c r="F15" s="13">
        <f t="shared" si="0"/>
        <v>0.72000000000000008</v>
      </c>
      <c r="G15" s="14">
        <f t="shared" si="1"/>
        <v>2</v>
      </c>
    </row>
    <row r="16" spans="1:7" x14ac:dyDescent="0.25">
      <c r="A16" s="4">
        <v>38</v>
      </c>
      <c r="B16" s="5" t="s">
        <v>39</v>
      </c>
      <c r="C16" s="6"/>
      <c r="D16" s="11">
        <v>1.1000000000000001</v>
      </c>
      <c r="E16" s="12">
        <v>1.76</v>
      </c>
      <c r="F16" s="13">
        <f t="shared" si="0"/>
        <v>0.72000000000000008</v>
      </c>
      <c r="G16" s="14">
        <f t="shared" si="1"/>
        <v>2</v>
      </c>
    </row>
    <row r="17" spans="1:7" x14ac:dyDescent="0.25">
      <c r="A17" s="4">
        <v>49</v>
      </c>
      <c r="B17" s="5" t="s">
        <v>50</v>
      </c>
      <c r="C17" s="6"/>
      <c r="D17" s="11">
        <v>1.1000000000000001</v>
      </c>
      <c r="E17" s="12">
        <v>1.76</v>
      </c>
      <c r="F17" s="13">
        <f t="shared" si="0"/>
        <v>0.72000000000000008</v>
      </c>
      <c r="G17" s="14">
        <f t="shared" si="1"/>
        <v>2</v>
      </c>
    </row>
    <row r="18" spans="1:7" x14ac:dyDescent="0.25">
      <c r="A18" s="4">
        <v>56</v>
      </c>
      <c r="B18" s="5" t="s">
        <v>57</v>
      </c>
      <c r="C18" s="6"/>
      <c r="D18" s="11">
        <v>1.1000000000000001</v>
      </c>
      <c r="E18" s="12">
        <v>1.76</v>
      </c>
      <c r="F18" s="13">
        <f t="shared" si="0"/>
        <v>0.72000000000000008</v>
      </c>
      <c r="G18" s="14">
        <f t="shared" si="1"/>
        <v>2</v>
      </c>
    </row>
    <row r="19" spans="1:7" x14ac:dyDescent="0.25">
      <c r="A19" s="4">
        <v>8</v>
      </c>
      <c r="B19" s="5" t="s">
        <v>12</v>
      </c>
      <c r="C19" s="6"/>
      <c r="D19" s="11">
        <v>1.1000000000000001</v>
      </c>
      <c r="E19" s="12">
        <v>1.73</v>
      </c>
      <c r="F19" s="13">
        <f t="shared" si="0"/>
        <v>0.7350000000000001</v>
      </c>
      <c r="G19" s="14">
        <f t="shared" si="1"/>
        <v>3</v>
      </c>
    </row>
    <row r="20" spans="1:7" x14ac:dyDescent="0.25">
      <c r="A20" s="4">
        <v>13</v>
      </c>
      <c r="B20" s="5" t="s">
        <v>208</v>
      </c>
      <c r="C20" s="6"/>
      <c r="D20" s="11">
        <v>1.1000000000000001</v>
      </c>
      <c r="E20" s="12">
        <v>1.73</v>
      </c>
      <c r="F20" s="13">
        <f t="shared" si="0"/>
        <v>0.7350000000000001</v>
      </c>
      <c r="G20" s="14">
        <f t="shared" si="1"/>
        <v>3</v>
      </c>
    </row>
    <row r="21" spans="1:7" x14ac:dyDescent="0.25">
      <c r="A21" s="4">
        <v>55</v>
      </c>
      <c r="B21" s="5" t="s">
        <v>56</v>
      </c>
      <c r="C21" s="6"/>
      <c r="D21" s="11">
        <v>1.1000000000000001</v>
      </c>
      <c r="E21" s="12">
        <v>1.71</v>
      </c>
      <c r="F21" s="13">
        <f t="shared" si="0"/>
        <v>0.74500000000000011</v>
      </c>
      <c r="G21" s="14">
        <f t="shared" si="1"/>
        <v>4</v>
      </c>
    </row>
    <row r="22" spans="1:7" x14ac:dyDescent="0.25">
      <c r="A22" s="4">
        <v>28</v>
      </c>
      <c r="B22" s="5" t="s">
        <v>30</v>
      </c>
      <c r="C22" s="6"/>
      <c r="D22" s="11">
        <v>1</v>
      </c>
      <c r="E22" s="12">
        <v>1.46</v>
      </c>
      <c r="F22" s="13">
        <f t="shared" si="0"/>
        <v>0.77</v>
      </c>
      <c r="G22" s="14">
        <f t="shared" si="1"/>
        <v>5</v>
      </c>
    </row>
    <row r="23" spans="1:7" x14ac:dyDescent="0.25">
      <c r="A23" s="4">
        <v>59</v>
      </c>
      <c r="B23" s="5" t="s">
        <v>60</v>
      </c>
      <c r="C23" s="6"/>
      <c r="D23" s="11">
        <v>1.1000000000000001</v>
      </c>
      <c r="E23" s="12">
        <v>1.66</v>
      </c>
      <c r="F23" s="13">
        <f t="shared" si="0"/>
        <v>0.77000000000000013</v>
      </c>
      <c r="G23" s="14">
        <f t="shared" si="1"/>
        <v>5</v>
      </c>
    </row>
    <row r="24" spans="1:7" x14ac:dyDescent="0.25">
      <c r="A24" s="4">
        <v>39</v>
      </c>
      <c r="B24" s="5" t="s">
        <v>40</v>
      </c>
      <c r="C24" s="6"/>
      <c r="D24" s="11">
        <v>1.1000000000000001</v>
      </c>
      <c r="E24" s="12">
        <v>1.63</v>
      </c>
      <c r="F24" s="13">
        <f t="shared" si="0"/>
        <v>0.78500000000000014</v>
      </c>
      <c r="G24" s="14">
        <f t="shared" si="1"/>
        <v>6</v>
      </c>
    </row>
    <row r="25" spans="1:7" x14ac:dyDescent="0.25">
      <c r="A25" s="4">
        <v>6</v>
      </c>
      <c r="B25" s="5" t="s">
        <v>206</v>
      </c>
      <c r="C25" s="6"/>
      <c r="D25" s="11">
        <v>1.1000000000000001</v>
      </c>
      <c r="E25" s="12">
        <v>1.6</v>
      </c>
      <c r="F25" s="13">
        <f t="shared" si="0"/>
        <v>0.8</v>
      </c>
      <c r="G25" s="14">
        <f t="shared" si="1"/>
        <v>7</v>
      </c>
    </row>
    <row r="26" spans="1:7" x14ac:dyDescent="0.25">
      <c r="A26" s="4">
        <v>41</v>
      </c>
      <c r="B26" s="5" t="s">
        <v>42</v>
      </c>
      <c r="C26" s="6"/>
      <c r="D26" s="11">
        <v>1.2</v>
      </c>
      <c r="E26" s="12">
        <v>1.76</v>
      </c>
      <c r="F26" s="13">
        <f t="shared" si="0"/>
        <v>0.82</v>
      </c>
      <c r="G26" s="14">
        <f t="shared" si="1"/>
        <v>8</v>
      </c>
    </row>
    <row r="27" spans="1:7" x14ac:dyDescent="0.25">
      <c r="A27" s="4">
        <v>51</v>
      </c>
      <c r="B27" s="5" t="s">
        <v>52</v>
      </c>
      <c r="C27" s="6"/>
      <c r="D27" s="11">
        <v>1.1000000000000001</v>
      </c>
      <c r="E27" s="12">
        <v>1.53</v>
      </c>
      <c r="F27" s="13">
        <f t="shared" si="0"/>
        <v>0.83500000000000008</v>
      </c>
      <c r="G27" s="14">
        <f t="shared" si="1"/>
        <v>9</v>
      </c>
    </row>
    <row r="28" spans="1:7" x14ac:dyDescent="0.25">
      <c r="A28" s="4">
        <v>7</v>
      </c>
      <c r="B28" s="5" t="s">
        <v>11</v>
      </c>
      <c r="C28" s="6"/>
      <c r="D28" s="11">
        <v>1.1499999999999999</v>
      </c>
      <c r="E28" s="12">
        <v>1.6</v>
      </c>
      <c r="F28" s="13">
        <f t="shared" si="0"/>
        <v>0.84999999999999987</v>
      </c>
      <c r="G28" s="14">
        <f t="shared" si="1"/>
        <v>10</v>
      </c>
    </row>
    <row r="29" spans="1:7" x14ac:dyDescent="0.25">
      <c r="A29" s="4">
        <v>43</v>
      </c>
      <c r="B29" s="5" t="s">
        <v>45</v>
      </c>
      <c r="C29" s="6"/>
      <c r="D29" s="11">
        <v>1.2</v>
      </c>
      <c r="E29" s="12">
        <v>1.66</v>
      </c>
      <c r="F29" s="13">
        <f t="shared" si="0"/>
        <v>0.87</v>
      </c>
      <c r="G29" s="14">
        <f t="shared" si="1"/>
        <v>11</v>
      </c>
    </row>
    <row r="30" spans="1:7" x14ac:dyDescent="0.25">
      <c r="A30" s="4">
        <v>88</v>
      </c>
      <c r="B30" s="5" t="s">
        <v>94</v>
      </c>
      <c r="C30" s="6"/>
      <c r="D30" s="11">
        <v>1.2</v>
      </c>
      <c r="E30" s="12">
        <v>1.66</v>
      </c>
      <c r="F30" s="13">
        <f t="shared" si="0"/>
        <v>0.87</v>
      </c>
      <c r="G30" s="14">
        <f t="shared" si="1"/>
        <v>11</v>
      </c>
    </row>
    <row r="31" spans="1:7" x14ac:dyDescent="0.25">
      <c r="A31" s="4">
        <v>71</v>
      </c>
      <c r="B31" s="5" t="s">
        <v>73</v>
      </c>
      <c r="C31" s="6"/>
      <c r="D31" s="11">
        <v>1.2</v>
      </c>
      <c r="E31" s="12">
        <v>1.65</v>
      </c>
      <c r="F31" s="13">
        <f t="shared" si="0"/>
        <v>0.875</v>
      </c>
      <c r="G31" s="14">
        <f t="shared" si="1"/>
        <v>12</v>
      </c>
    </row>
    <row r="32" spans="1:7" x14ac:dyDescent="0.25">
      <c r="A32" s="4">
        <v>54</v>
      </c>
      <c r="B32" s="5" t="s">
        <v>55</v>
      </c>
      <c r="C32" s="6"/>
      <c r="D32" s="11">
        <v>1.2</v>
      </c>
      <c r="E32" s="12">
        <v>1.6</v>
      </c>
      <c r="F32" s="13">
        <f t="shared" si="0"/>
        <v>0.89999999999999991</v>
      </c>
      <c r="G32" s="14">
        <f t="shared" si="1"/>
        <v>13</v>
      </c>
    </row>
    <row r="33" spans="1:7" x14ac:dyDescent="0.25">
      <c r="A33" s="4">
        <v>48</v>
      </c>
      <c r="B33" s="5" t="s">
        <v>49</v>
      </c>
      <c r="C33" s="6"/>
      <c r="D33" s="11">
        <v>1.2</v>
      </c>
      <c r="E33" s="12">
        <v>1.58</v>
      </c>
      <c r="F33" s="13">
        <f t="shared" si="0"/>
        <v>0.90999999999999992</v>
      </c>
      <c r="G33" s="14">
        <f t="shared" si="1"/>
        <v>14</v>
      </c>
    </row>
    <row r="34" spans="1:7" x14ac:dyDescent="0.25">
      <c r="A34" s="4">
        <v>4</v>
      </c>
      <c r="B34" s="5" t="s">
        <v>9</v>
      </c>
      <c r="C34" s="6"/>
      <c r="D34" s="11">
        <v>1.2</v>
      </c>
      <c r="E34" s="12">
        <v>1.56</v>
      </c>
      <c r="F34" s="13">
        <f t="shared" si="0"/>
        <v>0.91999999999999993</v>
      </c>
      <c r="G34" s="14">
        <f t="shared" si="1"/>
        <v>15</v>
      </c>
    </row>
    <row r="35" spans="1:7" x14ac:dyDescent="0.25">
      <c r="A35" s="4">
        <v>70</v>
      </c>
      <c r="B35" s="5" t="s">
        <v>72</v>
      </c>
      <c r="C35" s="6"/>
      <c r="D35" s="11">
        <v>1.2</v>
      </c>
      <c r="E35" s="12">
        <v>1.56</v>
      </c>
      <c r="F35" s="13">
        <f t="shared" si="0"/>
        <v>0.91999999999999993</v>
      </c>
      <c r="G35" s="14">
        <f t="shared" si="1"/>
        <v>15</v>
      </c>
    </row>
    <row r="36" spans="1:7" x14ac:dyDescent="0.25">
      <c r="A36" s="4">
        <v>72</v>
      </c>
      <c r="B36" s="5" t="s">
        <v>278</v>
      </c>
      <c r="C36" s="6"/>
      <c r="D36" s="11">
        <v>1.2</v>
      </c>
      <c r="E36" s="12">
        <v>1.56</v>
      </c>
      <c r="F36" s="13">
        <f t="shared" si="0"/>
        <v>0.91999999999999993</v>
      </c>
      <c r="G36" s="14">
        <f t="shared" si="1"/>
        <v>15</v>
      </c>
    </row>
    <row r="37" spans="1:7" x14ac:dyDescent="0.25">
      <c r="A37" s="4">
        <v>90</v>
      </c>
      <c r="B37" s="5" t="s">
        <v>96</v>
      </c>
      <c r="C37" s="6"/>
      <c r="D37" s="11">
        <v>1.2</v>
      </c>
      <c r="E37" s="12">
        <v>1.56</v>
      </c>
      <c r="F37" s="13">
        <f t="shared" si="0"/>
        <v>0.91999999999999993</v>
      </c>
      <c r="G37" s="14">
        <f t="shared" si="1"/>
        <v>15</v>
      </c>
    </row>
    <row r="38" spans="1:7" x14ac:dyDescent="0.25">
      <c r="A38" s="4">
        <v>83</v>
      </c>
      <c r="B38" s="5" t="s">
        <v>89</v>
      </c>
      <c r="C38" s="6"/>
      <c r="D38" s="11">
        <v>1.1000000000000001</v>
      </c>
      <c r="E38" s="12">
        <v>1.36</v>
      </c>
      <c r="F38" s="13">
        <f t="shared" ref="F38:F68" si="2">D38-(E38-1)/2</f>
        <v>0.92</v>
      </c>
      <c r="G38" s="14">
        <f t="shared" si="1"/>
        <v>15</v>
      </c>
    </row>
    <row r="39" spans="1:7" x14ac:dyDescent="0.25">
      <c r="A39" s="4">
        <v>57</v>
      </c>
      <c r="B39" s="5" t="s">
        <v>58</v>
      </c>
      <c r="C39" s="6"/>
      <c r="D39" s="11">
        <v>1.2</v>
      </c>
      <c r="E39" s="12">
        <v>1.55</v>
      </c>
      <c r="F39" s="13">
        <f t="shared" si="2"/>
        <v>0.92499999999999993</v>
      </c>
      <c r="G39" s="14">
        <f t="shared" si="1"/>
        <v>16</v>
      </c>
    </row>
    <row r="40" spans="1:7" x14ac:dyDescent="0.25">
      <c r="A40" s="18">
        <v>30</v>
      </c>
      <c r="B40" s="5" t="s">
        <v>227</v>
      </c>
      <c r="C40" s="6"/>
      <c r="D40" s="11">
        <v>1.1499999999999999</v>
      </c>
      <c r="E40" s="12">
        <v>1.4</v>
      </c>
      <c r="F40" s="13">
        <f t="shared" si="2"/>
        <v>0.95</v>
      </c>
      <c r="G40" s="14">
        <f t="shared" si="1"/>
        <v>17</v>
      </c>
    </row>
    <row r="41" spans="1:7" x14ac:dyDescent="0.25">
      <c r="A41" s="4">
        <v>2</v>
      </c>
      <c r="B41" s="5" t="s">
        <v>8</v>
      </c>
      <c r="C41" s="6"/>
      <c r="D41" s="11">
        <v>1.3</v>
      </c>
      <c r="E41" s="12">
        <v>1.6</v>
      </c>
      <c r="F41" s="13">
        <f t="shared" si="2"/>
        <v>1</v>
      </c>
      <c r="G41" s="14">
        <f t="shared" si="1"/>
        <v>18</v>
      </c>
    </row>
    <row r="42" spans="1:7" x14ac:dyDescent="0.25">
      <c r="A42" s="15">
        <v>52</v>
      </c>
      <c r="B42" s="16" t="s">
        <v>53</v>
      </c>
      <c r="C42" s="17"/>
      <c r="D42" s="11">
        <v>1.2</v>
      </c>
      <c r="E42" s="12">
        <v>1.4</v>
      </c>
      <c r="F42" s="13">
        <f t="shared" si="2"/>
        <v>1</v>
      </c>
      <c r="G42" s="14">
        <f t="shared" si="1"/>
        <v>18</v>
      </c>
    </row>
    <row r="43" spans="1:7" x14ac:dyDescent="0.25">
      <c r="A43" s="4">
        <v>31</v>
      </c>
      <c r="B43" s="5" t="s">
        <v>228</v>
      </c>
      <c r="C43" s="6"/>
      <c r="D43" s="11">
        <v>1.2</v>
      </c>
      <c r="E43" s="12">
        <v>1.38</v>
      </c>
      <c r="F43" s="13">
        <f t="shared" si="2"/>
        <v>1.01</v>
      </c>
      <c r="G43" s="14">
        <f t="shared" si="1"/>
        <v>19</v>
      </c>
    </row>
    <row r="44" spans="1:7" x14ac:dyDescent="0.25">
      <c r="A44" s="4">
        <v>45</v>
      </c>
      <c r="B44" s="5" t="s">
        <v>47</v>
      </c>
      <c r="C44" s="6"/>
      <c r="D44" s="11">
        <v>1.3</v>
      </c>
      <c r="E44" s="12">
        <v>1.58</v>
      </c>
      <c r="F44" s="13">
        <f t="shared" si="2"/>
        <v>1.01</v>
      </c>
      <c r="G44" s="14">
        <f t="shared" si="1"/>
        <v>19</v>
      </c>
    </row>
    <row r="45" spans="1:7" x14ac:dyDescent="0.25">
      <c r="A45" s="4">
        <v>73</v>
      </c>
      <c r="B45" s="5" t="s">
        <v>76</v>
      </c>
      <c r="C45" s="6"/>
      <c r="D45" s="11">
        <v>1.2</v>
      </c>
      <c r="E45" s="12">
        <v>1.38</v>
      </c>
      <c r="F45" s="13">
        <f t="shared" si="2"/>
        <v>1.01</v>
      </c>
      <c r="G45" s="14">
        <f t="shared" si="1"/>
        <v>19</v>
      </c>
    </row>
    <row r="46" spans="1:7" x14ac:dyDescent="0.25">
      <c r="A46" s="4">
        <v>58</v>
      </c>
      <c r="B46" s="5" t="s">
        <v>59</v>
      </c>
      <c r="C46" s="6"/>
      <c r="D46" s="11">
        <v>1.4</v>
      </c>
      <c r="E46" s="12">
        <v>1.76</v>
      </c>
      <c r="F46" s="13">
        <f t="shared" si="2"/>
        <v>1.02</v>
      </c>
      <c r="G46" s="14">
        <f t="shared" si="1"/>
        <v>20</v>
      </c>
    </row>
    <row r="47" spans="1:7" x14ac:dyDescent="0.25">
      <c r="A47" s="4">
        <v>84</v>
      </c>
      <c r="B47" s="5" t="s">
        <v>90</v>
      </c>
      <c r="C47" s="6"/>
      <c r="D47" s="11">
        <v>1.3</v>
      </c>
      <c r="E47" s="12">
        <v>1.56</v>
      </c>
      <c r="F47" s="13">
        <f t="shared" si="2"/>
        <v>1.02</v>
      </c>
      <c r="G47" s="14">
        <f t="shared" si="1"/>
        <v>20</v>
      </c>
    </row>
    <row r="48" spans="1:7" x14ac:dyDescent="0.25">
      <c r="A48" s="4">
        <v>22</v>
      </c>
      <c r="B48" s="5" t="s">
        <v>279</v>
      </c>
      <c r="C48" s="6"/>
      <c r="D48" s="11">
        <v>1.2</v>
      </c>
      <c r="E48" s="12">
        <v>1.33</v>
      </c>
      <c r="F48" s="13">
        <f t="shared" si="2"/>
        <v>1.0349999999999999</v>
      </c>
      <c r="G48" s="14">
        <f t="shared" si="1"/>
        <v>21</v>
      </c>
    </row>
    <row r="49" spans="1:7" x14ac:dyDescent="0.25">
      <c r="A49" s="4">
        <v>87</v>
      </c>
      <c r="B49" s="5" t="s">
        <v>93</v>
      </c>
      <c r="C49" s="6"/>
      <c r="D49" s="11">
        <v>1.2</v>
      </c>
      <c r="E49" s="12">
        <v>1.33</v>
      </c>
      <c r="F49" s="13">
        <f t="shared" si="2"/>
        <v>1.0349999999999999</v>
      </c>
      <c r="G49" s="14">
        <f t="shared" si="1"/>
        <v>21</v>
      </c>
    </row>
    <row r="50" spans="1:7" x14ac:dyDescent="0.25">
      <c r="A50" s="4">
        <v>75</v>
      </c>
      <c r="B50" s="5" t="s">
        <v>79</v>
      </c>
      <c r="C50" s="6"/>
      <c r="D50" s="11">
        <v>1.3</v>
      </c>
      <c r="E50" s="12">
        <v>1.53</v>
      </c>
      <c r="F50" s="13">
        <f t="shared" si="2"/>
        <v>1.0350000000000001</v>
      </c>
      <c r="G50" s="14">
        <f t="shared" si="1"/>
        <v>21</v>
      </c>
    </row>
    <row r="51" spans="1:7" x14ac:dyDescent="0.25">
      <c r="A51" s="4">
        <v>61</v>
      </c>
      <c r="B51" s="5" t="s">
        <v>62</v>
      </c>
      <c r="C51" s="6"/>
      <c r="D51" s="11">
        <v>1.3</v>
      </c>
      <c r="E51" s="12">
        <v>1.51</v>
      </c>
      <c r="F51" s="13">
        <f t="shared" si="2"/>
        <v>1.0449999999999999</v>
      </c>
      <c r="G51" s="14">
        <f t="shared" si="1"/>
        <v>22</v>
      </c>
    </row>
    <row r="52" spans="1:7" x14ac:dyDescent="0.25">
      <c r="A52" s="4">
        <v>81</v>
      </c>
      <c r="B52" s="5" t="s">
        <v>230</v>
      </c>
      <c r="C52" s="6"/>
      <c r="D52" s="11">
        <v>1.3</v>
      </c>
      <c r="E52" s="12">
        <v>1.51</v>
      </c>
      <c r="F52" s="13">
        <f t="shared" si="2"/>
        <v>1.0449999999999999</v>
      </c>
      <c r="G52" s="14">
        <f t="shared" si="1"/>
        <v>22</v>
      </c>
    </row>
    <row r="53" spans="1:7" x14ac:dyDescent="0.25">
      <c r="A53" s="4">
        <v>50</v>
      </c>
      <c r="B53" s="5" t="s">
        <v>51</v>
      </c>
      <c r="C53" s="6"/>
      <c r="D53" s="11">
        <v>1.2</v>
      </c>
      <c r="E53" s="12">
        <v>1.3</v>
      </c>
      <c r="F53" s="13">
        <f t="shared" si="2"/>
        <v>1.0499999999999998</v>
      </c>
      <c r="G53" s="14">
        <f t="shared" si="1"/>
        <v>23</v>
      </c>
    </row>
    <row r="54" spans="1:7" x14ac:dyDescent="0.25">
      <c r="A54" s="4">
        <v>60</v>
      </c>
      <c r="B54" s="5" t="s">
        <v>61</v>
      </c>
      <c r="C54" s="6"/>
      <c r="D54" s="11">
        <v>1.3</v>
      </c>
      <c r="E54" s="12">
        <v>1.5</v>
      </c>
      <c r="F54" s="13">
        <f t="shared" si="2"/>
        <v>1.05</v>
      </c>
      <c r="G54" s="14">
        <f t="shared" si="1"/>
        <v>23</v>
      </c>
    </row>
    <row r="55" spans="1:7" x14ac:dyDescent="0.25">
      <c r="A55" s="4">
        <v>82</v>
      </c>
      <c r="B55" s="5" t="s">
        <v>231</v>
      </c>
      <c r="C55" s="6"/>
      <c r="D55" s="11">
        <v>1.3</v>
      </c>
      <c r="E55" s="12">
        <v>1.48</v>
      </c>
      <c r="F55" s="13">
        <f t="shared" si="2"/>
        <v>1.06</v>
      </c>
      <c r="G55" s="14">
        <f t="shared" si="1"/>
        <v>24</v>
      </c>
    </row>
    <row r="56" spans="1:7" x14ac:dyDescent="0.25">
      <c r="A56" s="4">
        <v>65</v>
      </c>
      <c r="B56" s="5" t="s">
        <v>67</v>
      </c>
      <c r="C56" s="6"/>
      <c r="D56" s="11">
        <v>1.3</v>
      </c>
      <c r="E56" s="12">
        <v>1.46</v>
      </c>
      <c r="F56" s="13">
        <f t="shared" si="2"/>
        <v>1.07</v>
      </c>
      <c r="G56" s="14">
        <f t="shared" si="1"/>
        <v>25</v>
      </c>
    </row>
    <row r="57" spans="1:7" x14ac:dyDescent="0.25">
      <c r="A57" s="4">
        <v>66</v>
      </c>
      <c r="B57" s="5" t="s">
        <v>68</v>
      </c>
      <c r="C57" s="6"/>
      <c r="D57" s="11">
        <v>1.3</v>
      </c>
      <c r="E57" s="12">
        <v>1.46</v>
      </c>
      <c r="F57" s="13">
        <f t="shared" si="2"/>
        <v>1.07</v>
      </c>
      <c r="G57" s="14">
        <f t="shared" si="1"/>
        <v>25</v>
      </c>
    </row>
    <row r="58" spans="1:7" x14ac:dyDescent="0.25">
      <c r="A58" s="4">
        <v>76</v>
      </c>
      <c r="B58" s="5" t="s">
        <v>80</v>
      </c>
      <c r="C58" s="6"/>
      <c r="D58" s="11">
        <v>1.3</v>
      </c>
      <c r="E58" s="12">
        <v>1.45</v>
      </c>
      <c r="F58" s="13">
        <f t="shared" si="2"/>
        <v>1.0750000000000002</v>
      </c>
      <c r="G58" s="14">
        <f t="shared" si="1"/>
        <v>26</v>
      </c>
    </row>
    <row r="59" spans="1:7" x14ac:dyDescent="0.25">
      <c r="A59" s="4">
        <v>11</v>
      </c>
      <c r="B59" s="5" t="s">
        <v>13</v>
      </c>
      <c r="C59" s="6"/>
      <c r="D59" s="11">
        <v>1.4</v>
      </c>
      <c r="E59" s="12">
        <v>1.63</v>
      </c>
      <c r="F59" s="13">
        <f t="shared" si="2"/>
        <v>1.085</v>
      </c>
      <c r="G59" s="14">
        <f t="shared" si="1"/>
        <v>27</v>
      </c>
    </row>
    <row r="60" spans="1:7" x14ac:dyDescent="0.25">
      <c r="A60" s="4">
        <v>63</v>
      </c>
      <c r="B60" s="5" t="s">
        <v>65</v>
      </c>
      <c r="C60" s="6"/>
      <c r="D60" s="11">
        <v>1.3</v>
      </c>
      <c r="E60" s="12">
        <v>1.38</v>
      </c>
      <c r="F60" s="13">
        <f t="shared" si="2"/>
        <v>1.1100000000000001</v>
      </c>
      <c r="G60" s="14">
        <f t="shared" si="1"/>
        <v>28</v>
      </c>
    </row>
    <row r="61" spans="1:7" x14ac:dyDescent="0.25">
      <c r="A61" s="4">
        <v>35</v>
      </c>
      <c r="B61" s="5" t="s">
        <v>37</v>
      </c>
      <c r="C61" s="6"/>
      <c r="D61" s="11">
        <v>1.3</v>
      </c>
      <c r="E61" s="12">
        <v>1.33</v>
      </c>
      <c r="F61" s="13">
        <f t="shared" si="2"/>
        <v>1.135</v>
      </c>
      <c r="G61" s="14">
        <f t="shared" si="1"/>
        <v>29</v>
      </c>
    </row>
    <row r="62" spans="1:7" x14ac:dyDescent="0.25">
      <c r="A62" s="4">
        <v>53</v>
      </c>
      <c r="B62" s="5" t="s">
        <v>54</v>
      </c>
      <c r="C62" s="6"/>
      <c r="D62" s="11">
        <v>1.3</v>
      </c>
      <c r="E62" s="12">
        <v>1.33</v>
      </c>
      <c r="F62" s="13">
        <f t="shared" si="2"/>
        <v>1.135</v>
      </c>
      <c r="G62" s="14">
        <f t="shared" si="1"/>
        <v>29</v>
      </c>
    </row>
    <row r="63" spans="1:7" x14ac:dyDescent="0.25">
      <c r="A63" s="4">
        <v>67</v>
      </c>
      <c r="B63" s="5" t="s">
        <v>69</v>
      </c>
      <c r="C63" s="6"/>
      <c r="D63" s="11">
        <v>1.4</v>
      </c>
      <c r="E63" s="12">
        <v>1.51</v>
      </c>
      <c r="F63" s="13">
        <f t="shared" si="2"/>
        <v>1.145</v>
      </c>
      <c r="G63" s="14">
        <f t="shared" si="1"/>
        <v>30</v>
      </c>
    </row>
    <row r="64" spans="1:7" x14ac:dyDescent="0.25">
      <c r="A64" s="4">
        <v>74</v>
      </c>
      <c r="B64" s="5" t="s">
        <v>77</v>
      </c>
      <c r="C64" s="6"/>
      <c r="D64" s="11">
        <v>1.4</v>
      </c>
      <c r="E64" s="12">
        <v>1.46</v>
      </c>
      <c r="F64" s="13">
        <f t="shared" si="2"/>
        <v>1.17</v>
      </c>
      <c r="G64" s="14">
        <f t="shared" si="1"/>
        <v>31</v>
      </c>
    </row>
    <row r="65" spans="1:7" x14ac:dyDescent="0.25">
      <c r="A65" s="4">
        <v>85</v>
      </c>
      <c r="B65" s="5" t="s">
        <v>91</v>
      </c>
      <c r="C65" s="6"/>
      <c r="D65" s="11">
        <v>1.45</v>
      </c>
      <c r="E65" s="12">
        <v>1.51</v>
      </c>
      <c r="F65" s="13">
        <f t="shared" si="2"/>
        <v>1.1949999999999998</v>
      </c>
      <c r="G65" s="14">
        <f t="shared" si="1"/>
        <v>32</v>
      </c>
    </row>
    <row r="66" spans="1:7" x14ac:dyDescent="0.25">
      <c r="A66" s="4">
        <v>64</v>
      </c>
      <c r="B66" s="5" t="s">
        <v>66</v>
      </c>
      <c r="C66" s="6"/>
      <c r="D66" s="11">
        <v>1.4</v>
      </c>
      <c r="E66" s="12">
        <v>1.36</v>
      </c>
      <c r="F66" s="13">
        <f t="shared" si="2"/>
        <v>1.2199999999999998</v>
      </c>
      <c r="G66" s="14">
        <f t="shared" si="1"/>
        <v>33</v>
      </c>
    </row>
    <row r="67" spans="1:7" x14ac:dyDescent="0.25">
      <c r="A67" s="4">
        <v>69</v>
      </c>
      <c r="B67" s="5" t="s">
        <v>71</v>
      </c>
      <c r="C67" s="6"/>
      <c r="D67" s="11">
        <v>1.4</v>
      </c>
      <c r="E67" s="12">
        <v>1.36</v>
      </c>
      <c r="F67" s="13">
        <f t="shared" si="2"/>
        <v>1.2199999999999998</v>
      </c>
      <c r="G67" s="14">
        <f t="shared" si="1"/>
        <v>33</v>
      </c>
    </row>
    <row r="68" spans="1:7" ht="14.25" thickBot="1" x14ac:dyDescent="0.3">
      <c r="A68" s="19">
        <v>47</v>
      </c>
      <c r="B68" s="20" t="s">
        <v>48</v>
      </c>
      <c r="C68" s="21"/>
      <c r="D68" s="22">
        <v>1.4</v>
      </c>
      <c r="E68" s="23">
        <v>1.35</v>
      </c>
      <c r="F68" s="24">
        <f t="shared" si="2"/>
        <v>1.2249999999999999</v>
      </c>
      <c r="G68" s="25">
        <f t="shared" si="1"/>
        <v>34</v>
      </c>
    </row>
    <row r="70" spans="1:7" s="2" customFormat="1" x14ac:dyDescent="0.25">
      <c r="C70" s="83" t="s">
        <v>189</v>
      </c>
      <c r="D70" s="306">
        <f>AVERAGE(D6:D68)</f>
        <v>1.1960317460317464</v>
      </c>
      <c r="E70" s="307">
        <f>AVERAGE(E6:E68)</f>
        <v>1.5671428571428572</v>
      </c>
      <c r="F70" s="306">
        <f>AVERAGE(F6:F68)</f>
        <v>0.91246031746031764</v>
      </c>
    </row>
    <row r="71" spans="1:7" ht="14.25" thickBot="1" x14ac:dyDescent="0.3"/>
    <row r="72" spans="1:7" x14ac:dyDescent="0.25">
      <c r="B72" s="42" t="s">
        <v>232</v>
      </c>
      <c r="C72" s="43" t="s">
        <v>233</v>
      </c>
      <c r="D72" s="32">
        <f>COUNTIF(D$5:D$68,1)</f>
        <v>10</v>
      </c>
      <c r="E72" s="35">
        <f>COUNTIF(E$5:E$68,176%)</f>
        <v>15</v>
      </c>
    </row>
    <row r="73" spans="1:7" x14ac:dyDescent="0.25">
      <c r="B73" s="44" t="s">
        <v>234</v>
      </c>
      <c r="C73" s="45" t="s">
        <v>235</v>
      </c>
      <c r="D73" s="39">
        <f>COUNTIF(D$5:D$68,1.05)</f>
        <v>0</v>
      </c>
      <c r="E73" s="36">
        <f>COUNTIF(E$5:E$68,173%)</f>
        <v>2</v>
      </c>
    </row>
    <row r="74" spans="1:7" x14ac:dyDescent="0.25">
      <c r="B74" s="44" t="s">
        <v>236</v>
      </c>
      <c r="C74" s="46" t="s">
        <v>237</v>
      </c>
      <c r="D74" s="39">
        <f>COUNTIF(D$5:D$68,1.1)</f>
        <v>12</v>
      </c>
      <c r="E74" s="37">
        <f>COUNTIF(E$5:E$68,171%)</f>
        <v>1</v>
      </c>
    </row>
    <row r="75" spans="1:7" x14ac:dyDescent="0.25">
      <c r="B75" s="44" t="s">
        <v>238</v>
      </c>
      <c r="C75" s="46" t="s">
        <v>239</v>
      </c>
      <c r="D75" s="33">
        <f>COUNTIF(D$5:D$68,1.15)</f>
        <v>2</v>
      </c>
      <c r="E75" s="37">
        <f>COUNTIF(E$5:E$68,170%)</f>
        <v>0</v>
      </c>
    </row>
    <row r="76" spans="1:7" x14ac:dyDescent="0.25">
      <c r="B76" s="44" t="s">
        <v>240</v>
      </c>
      <c r="C76" s="46" t="s">
        <v>241</v>
      </c>
      <c r="D76" s="33">
        <f>COUNTIF(D$5:D$68,1.2)</f>
        <v>17</v>
      </c>
      <c r="E76" s="37">
        <f>COUNTIF(E$5:E$68,168%)</f>
        <v>0</v>
      </c>
    </row>
    <row r="77" spans="1:7" x14ac:dyDescent="0.25">
      <c r="B77" s="44" t="s">
        <v>242</v>
      </c>
      <c r="C77" s="46" t="s">
        <v>243</v>
      </c>
      <c r="D77" s="33">
        <f>COUNTIF(D$5:D$68,1.25)</f>
        <v>0</v>
      </c>
      <c r="E77" s="37">
        <f>COUNTIF(E$5:E$68,166%)</f>
        <v>3</v>
      </c>
    </row>
    <row r="78" spans="1:7" x14ac:dyDescent="0.25">
      <c r="B78" s="44" t="s">
        <v>244</v>
      </c>
      <c r="C78" s="46" t="s">
        <v>245</v>
      </c>
      <c r="D78" s="33">
        <f>COUNTIF(D$5:D$68,1.3)</f>
        <v>14</v>
      </c>
      <c r="E78" s="37">
        <f>COUNTIF(E$5:E$68,165%)</f>
        <v>1</v>
      </c>
    </row>
    <row r="79" spans="1:7" x14ac:dyDescent="0.25">
      <c r="B79" s="44" t="s">
        <v>246</v>
      </c>
      <c r="C79" s="46" t="s">
        <v>247</v>
      </c>
      <c r="D79" s="33">
        <f>COUNTIF(D$5:D$68,1.35)</f>
        <v>0</v>
      </c>
      <c r="E79" s="37">
        <f>COUNTIF(E$5:E$68,163%)</f>
        <v>2</v>
      </c>
    </row>
    <row r="80" spans="1:7" x14ac:dyDescent="0.25">
      <c r="B80" s="44" t="s">
        <v>248</v>
      </c>
      <c r="C80" s="46" t="s">
        <v>249</v>
      </c>
      <c r="D80" s="33">
        <f>COUNTIF(D$5:D$68,1.4)</f>
        <v>7</v>
      </c>
      <c r="E80" s="37">
        <f>COUNTIF(E$5:E$68,161%)</f>
        <v>0</v>
      </c>
    </row>
    <row r="81" spans="2:5" x14ac:dyDescent="0.25">
      <c r="B81" s="44" t="s">
        <v>250</v>
      </c>
      <c r="C81" s="46" t="s">
        <v>251</v>
      </c>
      <c r="D81" s="33">
        <f>COUNTIF(D$5:D$68,1.45)</f>
        <v>1</v>
      </c>
      <c r="E81" s="37">
        <f>COUNTIF(E$5:E$68,160%)</f>
        <v>4</v>
      </c>
    </row>
    <row r="82" spans="2:5" x14ac:dyDescent="0.25">
      <c r="B82" s="44" t="s">
        <v>252</v>
      </c>
      <c r="C82" s="46" t="s">
        <v>253</v>
      </c>
      <c r="D82" s="33">
        <f>COUNTIF(D$5:D$68,1.5)</f>
        <v>0</v>
      </c>
      <c r="E82" s="37">
        <f>COUNTIF(E$5:E$68,158%)</f>
        <v>2</v>
      </c>
    </row>
    <row r="83" spans="2:5" x14ac:dyDescent="0.25">
      <c r="B83" s="34" t="s">
        <v>316</v>
      </c>
      <c r="C83" s="46" t="s">
        <v>254</v>
      </c>
      <c r="D83" s="40" t="s">
        <v>316</v>
      </c>
      <c r="E83" s="37">
        <f>COUNTIF(E$5:E$68,156%)</f>
        <v>5</v>
      </c>
    </row>
    <row r="84" spans="2:5" x14ac:dyDescent="0.25">
      <c r="B84" s="34" t="s">
        <v>316</v>
      </c>
      <c r="C84" s="46" t="s">
        <v>255</v>
      </c>
      <c r="D84" s="40" t="s">
        <v>316</v>
      </c>
      <c r="E84" s="37">
        <f>COUNTIF(E$5:E$68,155%)</f>
        <v>1</v>
      </c>
    </row>
    <row r="85" spans="2:5" x14ac:dyDescent="0.25">
      <c r="B85" s="34" t="s">
        <v>316</v>
      </c>
      <c r="C85" s="46" t="s">
        <v>256</v>
      </c>
      <c r="D85" s="40" t="s">
        <v>316</v>
      </c>
      <c r="E85" s="37">
        <f>COUNTIF(E$5:E$68,153%)</f>
        <v>2</v>
      </c>
    </row>
    <row r="86" spans="2:5" x14ac:dyDescent="0.25">
      <c r="B86" s="34" t="s">
        <v>316</v>
      </c>
      <c r="C86" s="46" t="s">
        <v>257</v>
      </c>
      <c r="D86" s="40" t="s">
        <v>316</v>
      </c>
      <c r="E86" s="37">
        <f>COUNTIF(E$5:E$68,151%)</f>
        <v>4</v>
      </c>
    </row>
    <row r="87" spans="2:5" x14ac:dyDescent="0.25">
      <c r="B87" s="34" t="s">
        <v>316</v>
      </c>
      <c r="C87" s="46" t="s">
        <v>258</v>
      </c>
      <c r="D87" s="40" t="s">
        <v>316</v>
      </c>
      <c r="E87" s="37">
        <f>COUNTIF(E$5:E$68,150%)</f>
        <v>1</v>
      </c>
    </row>
    <row r="88" spans="2:5" x14ac:dyDescent="0.25">
      <c r="B88" s="34" t="s">
        <v>316</v>
      </c>
      <c r="C88" s="46" t="s">
        <v>259</v>
      </c>
      <c r="D88" s="40" t="s">
        <v>316</v>
      </c>
      <c r="E88" s="37">
        <f>COUNTIF(E$5:E$68,148%)</f>
        <v>1</v>
      </c>
    </row>
    <row r="89" spans="2:5" x14ac:dyDescent="0.25">
      <c r="B89" s="34" t="s">
        <v>316</v>
      </c>
      <c r="C89" s="46" t="s">
        <v>260</v>
      </c>
      <c r="D89" s="40" t="s">
        <v>316</v>
      </c>
      <c r="E89" s="37">
        <f>COUNTIF(E$5:E$68,146%)</f>
        <v>4</v>
      </c>
    </row>
    <row r="90" spans="2:5" x14ac:dyDescent="0.25">
      <c r="B90" s="34" t="s">
        <v>316</v>
      </c>
      <c r="C90" s="46" t="s">
        <v>261</v>
      </c>
      <c r="D90" s="40" t="s">
        <v>316</v>
      </c>
      <c r="E90" s="37">
        <f>COUNTIF(E$5:E$68,145%)</f>
        <v>1</v>
      </c>
    </row>
    <row r="91" spans="2:5" x14ac:dyDescent="0.25">
      <c r="B91" s="34" t="s">
        <v>316</v>
      </c>
      <c r="C91" s="46" t="s">
        <v>262</v>
      </c>
      <c r="D91" s="40" t="s">
        <v>316</v>
      </c>
      <c r="E91" s="37">
        <f>COUNTIF(E$5:E$68,143%)</f>
        <v>0</v>
      </c>
    </row>
    <row r="92" spans="2:5" x14ac:dyDescent="0.25">
      <c r="B92" s="34" t="s">
        <v>316</v>
      </c>
      <c r="C92" s="46" t="s">
        <v>263</v>
      </c>
      <c r="D92" s="40" t="s">
        <v>316</v>
      </c>
      <c r="E92" s="37">
        <f>COUNTIF(E$5:E$68,141%)</f>
        <v>0</v>
      </c>
    </row>
    <row r="93" spans="2:5" x14ac:dyDescent="0.25">
      <c r="B93" s="34" t="s">
        <v>316</v>
      </c>
      <c r="C93" s="46" t="s">
        <v>264</v>
      </c>
      <c r="D93" s="40" t="s">
        <v>316</v>
      </c>
      <c r="E93" s="37">
        <f>COUNTIF(E$5:E$68,140%)</f>
        <v>2</v>
      </c>
    </row>
    <row r="94" spans="2:5" x14ac:dyDescent="0.25">
      <c r="B94" s="34" t="s">
        <v>316</v>
      </c>
      <c r="C94" s="46" t="s">
        <v>265</v>
      </c>
      <c r="D94" s="40" t="s">
        <v>316</v>
      </c>
      <c r="E94" s="37">
        <f>COUNTIF(E$5:E$68,138%)</f>
        <v>3</v>
      </c>
    </row>
    <row r="95" spans="2:5" x14ac:dyDescent="0.25">
      <c r="B95" s="34" t="s">
        <v>316</v>
      </c>
      <c r="C95" s="46" t="s">
        <v>266</v>
      </c>
      <c r="D95" s="40" t="s">
        <v>316</v>
      </c>
      <c r="E95" s="37">
        <f>COUNTIF(E$5:E$68,136%)</f>
        <v>3</v>
      </c>
    </row>
    <row r="96" spans="2:5" x14ac:dyDescent="0.25">
      <c r="B96" s="34" t="s">
        <v>316</v>
      </c>
      <c r="C96" s="46" t="s">
        <v>267</v>
      </c>
      <c r="D96" s="40" t="s">
        <v>316</v>
      </c>
      <c r="E96" s="37">
        <f>COUNTIF(E$5:E$68,135%)</f>
        <v>1</v>
      </c>
    </row>
    <row r="97" spans="2:5" x14ac:dyDescent="0.25">
      <c r="B97" s="34" t="s">
        <v>316</v>
      </c>
      <c r="C97" s="46" t="s">
        <v>268</v>
      </c>
      <c r="D97" s="40" t="s">
        <v>316</v>
      </c>
      <c r="E97" s="37">
        <f>COUNTIF(E$5:E$68,133%)</f>
        <v>4</v>
      </c>
    </row>
    <row r="98" spans="2:5" x14ac:dyDescent="0.25">
      <c r="B98" s="34" t="s">
        <v>316</v>
      </c>
      <c r="C98" s="46" t="s">
        <v>269</v>
      </c>
      <c r="D98" s="40" t="s">
        <v>316</v>
      </c>
      <c r="E98" s="37">
        <f>COUNTIF(E$5:E$68,130%)</f>
        <v>1</v>
      </c>
    </row>
    <row r="99" spans="2:5" x14ac:dyDescent="0.25">
      <c r="B99" s="34" t="s">
        <v>316</v>
      </c>
      <c r="C99" s="46" t="s">
        <v>270</v>
      </c>
      <c r="D99" s="40" t="s">
        <v>316</v>
      </c>
      <c r="E99" s="37">
        <f>COUNTIF(E$5:E$68,128%)</f>
        <v>0</v>
      </c>
    </row>
    <row r="100" spans="2:5" x14ac:dyDescent="0.25">
      <c r="B100" s="34" t="s">
        <v>316</v>
      </c>
      <c r="C100" s="46" t="s">
        <v>271</v>
      </c>
      <c r="D100" s="40" t="s">
        <v>316</v>
      </c>
      <c r="E100" s="37">
        <f>COUNTIF(E$5:E$68,125%)</f>
        <v>0</v>
      </c>
    </row>
    <row r="101" spans="2:5" x14ac:dyDescent="0.25">
      <c r="B101" s="34" t="s">
        <v>316</v>
      </c>
      <c r="C101" s="46" t="s">
        <v>272</v>
      </c>
      <c r="D101" s="40" t="s">
        <v>316</v>
      </c>
      <c r="E101" s="37">
        <f>COUNTIF(E$5:E$68,120%)</f>
        <v>0</v>
      </c>
    </row>
    <row r="102" spans="2:5" x14ac:dyDescent="0.25">
      <c r="B102" s="34" t="s">
        <v>316</v>
      </c>
      <c r="C102" s="46" t="s">
        <v>273</v>
      </c>
      <c r="D102" s="40" t="s">
        <v>316</v>
      </c>
      <c r="E102" s="37">
        <f>COUNTIF(E$5:E$68,115%)</f>
        <v>0</v>
      </c>
    </row>
    <row r="103" spans="2:5" x14ac:dyDescent="0.25">
      <c r="B103" s="34" t="s">
        <v>316</v>
      </c>
      <c r="C103" s="46" t="s">
        <v>274</v>
      </c>
      <c r="D103" s="40" t="s">
        <v>316</v>
      </c>
      <c r="E103" s="37">
        <f>COUNTIF(E$5:E$68,110%)</f>
        <v>0</v>
      </c>
    </row>
    <row r="104" spans="2:5" x14ac:dyDescent="0.25">
      <c r="B104" s="34" t="s">
        <v>316</v>
      </c>
      <c r="C104" s="46" t="s">
        <v>275</v>
      </c>
      <c r="D104" s="40" t="s">
        <v>316</v>
      </c>
      <c r="E104" s="37">
        <f>COUNTIF(E$5:E$68,105%)</f>
        <v>0</v>
      </c>
    </row>
    <row r="105" spans="2:5" x14ac:dyDescent="0.25">
      <c r="B105" s="274" t="s">
        <v>316</v>
      </c>
      <c r="C105" s="275" t="s">
        <v>276</v>
      </c>
      <c r="D105" s="279" t="s">
        <v>316</v>
      </c>
      <c r="E105" s="38">
        <f>COUNTIF(E$5:E$68,100%)</f>
        <v>0</v>
      </c>
    </row>
    <row r="106" spans="2:5" ht="14.25" thickBot="1" x14ac:dyDescent="0.3">
      <c r="B106" s="318" t="s">
        <v>201</v>
      </c>
      <c r="C106" s="319"/>
      <c r="D106" s="47">
        <f>SUM(D72:D105)</f>
        <v>63</v>
      </c>
      <c r="E106" s="41">
        <f>SUM(E72:E105)</f>
        <v>63</v>
      </c>
    </row>
  </sheetData>
  <mergeCells count="5">
    <mergeCell ref="B106:C106"/>
    <mergeCell ref="A4:A5"/>
    <mergeCell ref="B4:B5"/>
    <mergeCell ref="D4:E4"/>
    <mergeCell ref="G4:G5"/>
  </mergeCells>
  <conditionalFormatting sqref="D6:D12 D15:D17 D19:D37 D39:D52 D54:D66 D68">
    <cfRule type="cellIs" dxfId="48" priority="21" stopIfTrue="1" operator="notEqual">
      <formula>#REF!</formula>
    </cfRule>
  </conditionalFormatting>
  <conditionalFormatting sqref="D13:D14">
    <cfRule type="cellIs" dxfId="47" priority="17" stopIfTrue="1" operator="notEqual">
      <formula>#REF!</formula>
    </cfRule>
    <cfRule type="cellIs" dxfId="46" priority="19" stopIfTrue="1" operator="notEqual">
      <formula>#REF!</formula>
    </cfRule>
  </conditionalFormatting>
  <conditionalFormatting sqref="D18">
    <cfRule type="cellIs" dxfId="45" priority="5" stopIfTrue="1" operator="notEqual">
      <formula>#REF!</formula>
    </cfRule>
  </conditionalFormatting>
  <conditionalFormatting sqref="D38">
    <cfRule type="cellIs" dxfId="44" priority="13" stopIfTrue="1" operator="notEqual">
      <formula>#REF!</formula>
    </cfRule>
  </conditionalFormatting>
  <conditionalFormatting sqref="D53">
    <cfRule type="cellIs" dxfId="43" priority="1" stopIfTrue="1" operator="notEqual">
      <formula>#REF!</formula>
    </cfRule>
  </conditionalFormatting>
  <conditionalFormatting sqref="D67">
    <cfRule type="cellIs" dxfId="42" priority="9" stopIfTrue="1" operator="notEqual">
      <formula>#REF!</formula>
    </cfRule>
  </conditionalFormatting>
  <conditionalFormatting sqref="E6:E68">
    <cfRule type="cellIs" dxfId="41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7BA-363F-46E5-BC24-4DB3DEA16C94}">
  <sheetPr>
    <tabColor rgb="FF00B0F0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280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15</v>
      </c>
      <c r="B6" s="50" t="s">
        <v>225</v>
      </c>
      <c r="C6" s="51"/>
      <c r="D6" s="52">
        <v>1.1000000000000001</v>
      </c>
      <c r="E6" s="53">
        <v>1.76</v>
      </c>
      <c r="F6" s="54">
        <f t="shared" ref="F6:F13" si="0">D6-(E6-1)/2</f>
        <v>0.72000000000000008</v>
      </c>
      <c r="G6" s="55">
        <f>IF((E6-E4)=E6,1,IF(E6&gt;E4,F4+1,F4))</f>
        <v>1</v>
      </c>
    </row>
    <row r="7" spans="1:7" x14ac:dyDescent="0.25">
      <c r="A7" s="49">
        <v>8</v>
      </c>
      <c r="B7" s="50" t="s">
        <v>12</v>
      </c>
      <c r="C7" s="51"/>
      <c r="D7" s="56">
        <v>1.1000000000000001</v>
      </c>
      <c r="E7" s="57">
        <v>1.73</v>
      </c>
      <c r="F7" s="13">
        <f t="shared" si="0"/>
        <v>0.7350000000000001</v>
      </c>
      <c r="G7" s="58">
        <f t="shared" ref="G7:G13" si="1">IF((F7-F6)=F7,1,IF(F7&gt;F6,G6+1,G6))</f>
        <v>2</v>
      </c>
    </row>
    <row r="8" spans="1:7" x14ac:dyDescent="0.25">
      <c r="A8" s="49">
        <v>13</v>
      </c>
      <c r="B8" s="50" t="s">
        <v>208</v>
      </c>
      <c r="C8" s="51"/>
      <c r="D8" s="56">
        <v>1.1000000000000001</v>
      </c>
      <c r="E8" s="57">
        <v>1.73</v>
      </c>
      <c r="F8" s="13">
        <f t="shared" si="0"/>
        <v>0.7350000000000001</v>
      </c>
      <c r="G8" s="58">
        <f t="shared" si="1"/>
        <v>2</v>
      </c>
    </row>
    <row r="9" spans="1:7" x14ac:dyDescent="0.25">
      <c r="A9" s="49">
        <v>6</v>
      </c>
      <c r="B9" s="50" t="s">
        <v>281</v>
      </c>
      <c r="C9" s="51"/>
      <c r="D9" s="56">
        <v>1.1000000000000001</v>
      </c>
      <c r="E9" s="57">
        <v>1.6</v>
      </c>
      <c r="F9" s="13">
        <f t="shared" si="0"/>
        <v>0.8</v>
      </c>
      <c r="G9" s="58">
        <f t="shared" si="1"/>
        <v>3</v>
      </c>
    </row>
    <row r="10" spans="1:7" x14ac:dyDescent="0.25">
      <c r="A10" s="49">
        <v>7</v>
      </c>
      <c r="B10" s="50" t="s">
        <v>11</v>
      </c>
      <c r="C10" s="51"/>
      <c r="D10" s="56">
        <v>1.1499999999999999</v>
      </c>
      <c r="E10" s="57">
        <v>1.6</v>
      </c>
      <c r="F10" s="13">
        <f t="shared" si="0"/>
        <v>0.84999999999999987</v>
      </c>
      <c r="G10" s="58">
        <f t="shared" si="1"/>
        <v>4</v>
      </c>
    </row>
    <row r="11" spans="1:7" x14ac:dyDescent="0.25">
      <c r="A11" s="49">
        <v>4</v>
      </c>
      <c r="B11" s="50" t="s">
        <v>9</v>
      </c>
      <c r="C11" s="51"/>
      <c r="D11" s="56">
        <v>1.2</v>
      </c>
      <c r="E11" s="57">
        <v>1.56</v>
      </c>
      <c r="F11" s="13">
        <f t="shared" si="0"/>
        <v>0.91999999999999993</v>
      </c>
      <c r="G11" s="58">
        <f t="shared" si="1"/>
        <v>5</v>
      </c>
    </row>
    <row r="12" spans="1:7" x14ac:dyDescent="0.25">
      <c r="A12" s="49">
        <v>2</v>
      </c>
      <c r="B12" s="50" t="s">
        <v>8</v>
      </c>
      <c r="C12" s="51"/>
      <c r="D12" s="56">
        <v>1.3</v>
      </c>
      <c r="E12" s="57">
        <v>1.6</v>
      </c>
      <c r="F12" s="13">
        <f t="shared" si="0"/>
        <v>1</v>
      </c>
      <c r="G12" s="58">
        <f t="shared" si="1"/>
        <v>6</v>
      </c>
    </row>
    <row r="13" spans="1:7" ht="15.75" thickBot="1" x14ac:dyDescent="0.3">
      <c r="A13" s="59">
        <v>11</v>
      </c>
      <c r="B13" s="60" t="s">
        <v>13</v>
      </c>
      <c r="C13" s="61"/>
      <c r="D13" s="62">
        <v>1.4</v>
      </c>
      <c r="E13" s="63">
        <v>1.63</v>
      </c>
      <c r="F13" s="24">
        <f t="shared" si="0"/>
        <v>1.085</v>
      </c>
      <c r="G13" s="64">
        <f t="shared" si="1"/>
        <v>7</v>
      </c>
    </row>
    <row r="15" spans="1:7" s="48" customFormat="1" x14ac:dyDescent="0.25">
      <c r="C15" s="83" t="s">
        <v>189</v>
      </c>
      <c r="D15" s="306">
        <f>AVERAGE(D6:D13)</f>
        <v>1.1812500000000001</v>
      </c>
      <c r="E15" s="307">
        <f>AVERAGE(E6:E13)</f>
        <v>1.6512500000000001</v>
      </c>
      <c r="F15" s="306">
        <f>AVERAGE(F6:F13)</f>
        <v>0.85562499999999997</v>
      </c>
    </row>
    <row r="16" spans="1:7" ht="15.75" thickBot="1" x14ac:dyDescent="0.3"/>
    <row r="17" spans="2:10" x14ac:dyDescent="0.25">
      <c r="B17" s="32" t="s">
        <v>232</v>
      </c>
      <c r="C17" s="35" t="s">
        <v>233</v>
      </c>
      <c r="D17" s="32">
        <f>COUNTIF(D$5:D$13,1)</f>
        <v>0</v>
      </c>
      <c r="E17" s="35">
        <f>COUNTIF(E$5:E$13,176%)</f>
        <v>1</v>
      </c>
    </row>
    <row r="18" spans="2:10" x14ac:dyDescent="0.25">
      <c r="B18" s="33" t="s">
        <v>234</v>
      </c>
      <c r="C18" s="36" t="s">
        <v>235</v>
      </c>
      <c r="D18" s="39">
        <f>COUNTIF(D$5:D$13,1.05)</f>
        <v>0</v>
      </c>
      <c r="E18" s="36">
        <f>COUNTIF(E$5:E$13,173%)</f>
        <v>2</v>
      </c>
    </row>
    <row r="19" spans="2:10" x14ac:dyDescent="0.25">
      <c r="B19" s="33" t="s">
        <v>236</v>
      </c>
      <c r="C19" s="37" t="s">
        <v>237</v>
      </c>
      <c r="D19" s="39">
        <f>COUNTIF(D$5:D$13,1.1)</f>
        <v>4</v>
      </c>
      <c r="E19" s="37">
        <f>COUNTIF(E$5:E$13,171%)</f>
        <v>0</v>
      </c>
    </row>
    <row r="20" spans="2:10" x14ac:dyDescent="0.25">
      <c r="B20" s="33" t="s">
        <v>238</v>
      </c>
      <c r="C20" s="37" t="s">
        <v>239</v>
      </c>
      <c r="D20" s="33">
        <f>COUNTIF(D$5:D$13,1.15)</f>
        <v>1</v>
      </c>
      <c r="E20" s="37">
        <f>COUNTIF(E$5:E$13,170%)</f>
        <v>0</v>
      </c>
    </row>
    <row r="21" spans="2:10" x14ac:dyDescent="0.25">
      <c r="B21" s="33" t="s">
        <v>240</v>
      </c>
      <c r="C21" s="37" t="s">
        <v>241</v>
      </c>
      <c r="D21" s="33">
        <f>COUNTIF(D$5:D$13,1.2)</f>
        <v>1</v>
      </c>
      <c r="E21" s="37">
        <f>COUNTIF(E$5:E$13,168%)</f>
        <v>0</v>
      </c>
    </row>
    <row r="22" spans="2:10" x14ac:dyDescent="0.25">
      <c r="B22" s="33" t="s">
        <v>242</v>
      </c>
      <c r="C22" s="37" t="s">
        <v>243</v>
      </c>
      <c r="D22" s="33">
        <f>COUNTIF(D$5:D$13,1.25)</f>
        <v>0</v>
      </c>
      <c r="E22" s="37">
        <f>COUNTIF(E$5:E$13,166%)</f>
        <v>0</v>
      </c>
    </row>
    <row r="23" spans="2:10" x14ac:dyDescent="0.25">
      <c r="B23" s="33" t="s">
        <v>244</v>
      </c>
      <c r="C23" s="37" t="s">
        <v>245</v>
      </c>
      <c r="D23" s="33">
        <f>COUNTIF(D$5:D$13,1.3)</f>
        <v>1</v>
      </c>
      <c r="E23" s="37">
        <f>COUNTIF(E$5:E$13,165%)</f>
        <v>0</v>
      </c>
    </row>
    <row r="24" spans="2:10" x14ac:dyDescent="0.25">
      <c r="B24" s="33" t="s">
        <v>246</v>
      </c>
      <c r="C24" s="37" t="s">
        <v>247</v>
      </c>
      <c r="D24" s="33">
        <f>COUNTIF(D$5:D$13,1.35)</f>
        <v>0</v>
      </c>
      <c r="E24" s="37">
        <f>COUNTIF(E$5:E$13,163%)</f>
        <v>1</v>
      </c>
    </row>
    <row r="25" spans="2:10" x14ac:dyDescent="0.25">
      <c r="B25" s="33" t="s">
        <v>248</v>
      </c>
      <c r="C25" s="37" t="s">
        <v>249</v>
      </c>
      <c r="D25" s="33">
        <f>COUNTIF(D$5:D$13,1.4)</f>
        <v>1</v>
      </c>
      <c r="E25" s="37">
        <f>COUNTIF(E$5:E$13,161%)</f>
        <v>0</v>
      </c>
    </row>
    <row r="26" spans="2:10" x14ac:dyDescent="0.25">
      <c r="B26" s="33" t="s">
        <v>250</v>
      </c>
      <c r="C26" s="37" t="s">
        <v>251</v>
      </c>
      <c r="D26" s="33">
        <f>COUNTIF(D$5:D$13,1.45)</f>
        <v>0</v>
      </c>
      <c r="E26" s="37">
        <f>COUNTIF(E$5:E$13,160%)</f>
        <v>3</v>
      </c>
    </row>
    <row r="27" spans="2:10" x14ac:dyDescent="0.25">
      <c r="B27" s="33" t="s">
        <v>252</v>
      </c>
      <c r="C27" s="37" t="s">
        <v>253</v>
      </c>
      <c r="D27" s="33">
        <f>COUNTIF(D$5:D$13,1.5)</f>
        <v>0</v>
      </c>
      <c r="E27" s="37">
        <f>COUNTIF(E$5:E$13,158%)</f>
        <v>0</v>
      </c>
    </row>
    <row r="28" spans="2:10" x14ac:dyDescent="0.25">
      <c r="B28" s="34" t="s">
        <v>316</v>
      </c>
      <c r="C28" s="37" t="s">
        <v>254</v>
      </c>
      <c r="D28" s="40" t="s">
        <v>316</v>
      </c>
      <c r="E28" s="37">
        <f>COUNTIF(E$5:E$13,156%)</f>
        <v>1</v>
      </c>
      <c r="J28" s="1"/>
    </row>
    <row r="29" spans="2:10" x14ac:dyDescent="0.25">
      <c r="B29" s="34" t="s">
        <v>316</v>
      </c>
      <c r="C29" s="37" t="s">
        <v>255</v>
      </c>
      <c r="D29" s="40" t="s">
        <v>316</v>
      </c>
      <c r="E29" s="37">
        <f>COUNTIF(E$5:E$13,155%)</f>
        <v>0</v>
      </c>
    </row>
    <row r="30" spans="2:10" x14ac:dyDescent="0.25">
      <c r="B30" s="34" t="s">
        <v>316</v>
      </c>
      <c r="C30" s="37" t="s">
        <v>256</v>
      </c>
      <c r="D30" s="40" t="s">
        <v>316</v>
      </c>
      <c r="E30" s="37">
        <f>COUNTIF(E$5:E$13,153%)</f>
        <v>0</v>
      </c>
    </row>
    <row r="31" spans="2:10" x14ac:dyDescent="0.25">
      <c r="B31" s="34" t="s">
        <v>316</v>
      </c>
      <c r="C31" s="37" t="s">
        <v>257</v>
      </c>
      <c r="D31" s="40" t="s">
        <v>316</v>
      </c>
      <c r="E31" s="37">
        <f>COUNTIF(E$5:E$13,151%)</f>
        <v>0</v>
      </c>
    </row>
    <row r="32" spans="2:10" x14ac:dyDescent="0.25">
      <c r="B32" s="34" t="s">
        <v>316</v>
      </c>
      <c r="C32" s="37" t="s">
        <v>258</v>
      </c>
      <c r="D32" s="40" t="s">
        <v>316</v>
      </c>
      <c r="E32" s="37">
        <f>COUNTIF(E$5:E$13,150%)</f>
        <v>0</v>
      </c>
    </row>
    <row r="33" spans="2:5" x14ac:dyDescent="0.25">
      <c r="B33" s="34" t="s">
        <v>316</v>
      </c>
      <c r="C33" s="37" t="s">
        <v>259</v>
      </c>
      <c r="D33" s="40" t="s">
        <v>316</v>
      </c>
      <c r="E33" s="37">
        <f>COUNTIF(E$5:E$13,148%)</f>
        <v>0</v>
      </c>
    </row>
    <row r="34" spans="2:5" x14ac:dyDescent="0.25">
      <c r="B34" s="34" t="s">
        <v>316</v>
      </c>
      <c r="C34" s="37" t="s">
        <v>260</v>
      </c>
      <c r="D34" s="40" t="s">
        <v>316</v>
      </c>
      <c r="E34" s="37">
        <f>COUNTIF(E$5:E$13,146%)</f>
        <v>0</v>
      </c>
    </row>
    <row r="35" spans="2:5" x14ac:dyDescent="0.25">
      <c r="B35" s="34" t="s">
        <v>316</v>
      </c>
      <c r="C35" s="37" t="s">
        <v>261</v>
      </c>
      <c r="D35" s="40" t="s">
        <v>316</v>
      </c>
      <c r="E35" s="37">
        <f>COUNTIF(E$5:E$13,145%)</f>
        <v>0</v>
      </c>
    </row>
    <row r="36" spans="2:5" x14ac:dyDescent="0.25">
      <c r="B36" s="34" t="s">
        <v>316</v>
      </c>
      <c r="C36" s="37" t="s">
        <v>262</v>
      </c>
      <c r="D36" s="40" t="s">
        <v>316</v>
      </c>
      <c r="E36" s="37">
        <f>COUNTIF(E$5:E$13,143%)</f>
        <v>0</v>
      </c>
    </row>
    <row r="37" spans="2:5" x14ac:dyDescent="0.25">
      <c r="B37" s="34" t="s">
        <v>316</v>
      </c>
      <c r="C37" s="37" t="s">
        <v>263</v>
      </c>
      <c r="D37" s="40" t="s">
        <v>316</v>
      </c>
      <c r="E37" s="37">
        <f>COUNTIF(E$5:E$13,141%)</f>
        <v>0</v>
      </c>
    </row>
    <row r="38" spans="2:5" x14ac:dyDescent="0.25">
      <c r="B38" s="34" t="s">
        <v>316</v>
      </c>
      <c r="C38" s="37" t="s">
        <v>264</v>
      </c>
      <c r="D38" s="40" t="s">
        <v>316</v>
      </c>
      <c r="E38" s="37">
        <f>COUNTIF(E$5:E$13,140%)</f>
        <v>0</v>
      </c>
    </row>
    <row r="39" spans="2:5" x14ac:dyDescent="0.25">
      <c r="B39" s="34" t="s">
        <v>316</v>
      </c>
      <c r="C39" s="37" t="s">
        <v>265</v>
      </c>
      <c r="D39" s="40" t="s">
        <v>316</v>
      </c>
      <c r="E39" s="37">
        <f>COUNTIF(E$5:E$13,138%)</f>
        <v>0</v>
      </c>
    </row>
    <row r="40" spans="2:5" x14ac:dyDescent="0.25">
      <c r="B40" s="34" t="s">
        <v>316</v>
      </c>
      <c r="C40" s="37" t="s">
        <v>266</v>
      </c>
      <c r="D40" s="40" t="s">
        <v>316</v>
      </c>
      <c r="E40" s="37">
        <f>COUNTIF(E$5:E$13,136%)</f>
        <v>0</v>
      </c>
    </row>
    <row r="41" spans="2:5" x14ac:dyDescent="0.25">
      <c r="B41" s="34" t="s">
        <v>316</v>
      </c>
      <c r="C41" s="37" t="s">
        <v>267</v>
      </c>
      <c r="D41" s="40" t="s">
        <v>316</v>
      </c>
      <c r="E41" s="37">
        <f>COUNTIF(E$5:E$13,135%)</f>
        <v>0</v>
      </c>
    </row>
    <row r="42" spans="2:5" x14ac:dyDescent="0.25">
      <c r="B42" s="34" t="s">
        <v>316</v>
      </c>
      <c r="C42" s="37" t="s">
        <v>268</v>
      </c>
      <c r="D42" s="40" t="s">
        <v>316</v>
      </c>
      <c r="E42" s="37">
        <f>COUNTIF(E$5:E$13,133%)</f>
        <v>0</v>
      </c>
    </row>
    <row r="43" spans="2:5" x14ac:dyDescent="0.25">
      <c r="B43" s="34" t="s">
        <v>316</v>
      </c>
      <c r="C43" s="37" t="s">
        <v>269</v>
      </c>
      <c r="D43" s="40" t="s">
        <v>316</v>
      </c>
      <c r="E43" s="37">
        <f>COUNTIF(E$5:E$13,130%)</f>
        <v>0</v>
      </c>
    </row>
    <row r="44" spans="2:5" x14ac:dyDescent="0.25">
      <c r="B44" s="34" t="s">
        <v>316</v>
      </c>
      <c r="C44" s="37" t="s">
        <v>270</v>
      </c>
      <c r="D44" s="40" t="s">
        <v>316</v>
      </c>
      <c r="E44" s="37">
        <f>COUNTIF(E$5:E$13,128%)</f>
        <v>0</v>
      </c>
    </row>
    <row r="45" spans="2:5" x14ac:dyDescent="0.25">
      <c r="B45" s="34" t="s">
        <v>316</v>
      </c>
      <c r="C45" s="37" t="s">
        <v>271</v>
      </c>
      <c r="D45" s="40" t="s">
        <v>316</v>
      </c>
      <c r="E45" s="37">
        <f>COUNTIF(E$5:E$13,125%)</f>
        <v>0</v>
      </c>
    </row>
    <row r="46" spans="2:5" x14ac:dyDescent="0.25">
      <c r="B46" s="34" t="s">
        <v>316</v>
      </c>
      <c r="C46" s="37" t="s">
        <v>272</v>
      </c>
      <c r="D46" s="40" t="s">
        <v>316</v>
      </c>
      <c r="E46" s="37">
        <f>COUNTIF(E$5:E$13,120%)</f>
        <v>0</v>
      </c>
    </row>
    <row r="47" spans="2:5" x14ac:dyDescent="0.25">
      <c r="B47" s="34" t="s">
        <v>316</v>
      </c>
      <c r="C47" s="37" t="s">
        <v>273</v>
      </c>
      <c r="D47" s="40" t="s">
        <v>316</v>
      </c>
      <c r="E47" s="37">
        <f>COUNTIF(E$5:E$13,115%)</f>
        <v>0</v>
      </c>
    </row>
    <row r="48" spans="2:5" x14ac:dyDescent="0.25">
      <c r="B48" s="34" t="s">
        <v>316</v>
      </c>
      <c r="C48" s="37" t="s">
        <v>274</v>
      </c>
      <c r="D48" s="40" t="s">
        <v>316</v>
      </c>
      <c r="E48" s="37">
        <f>COUNTIF(E$5:E$13,110%)</f>
        <v>0</v>
      </c>
    </row>
    <row r="49" spans="2:5" x14ac:dyDescent="0.25">
      <c r="B49" s="34" t="s">
        <v>316</v>
      </c>
      <c r="C49" s="37" t="s">
        <v>275</v>
      </c>
      <c r="D49" s="40" t="s">
        <v>316</v>
      </c>
      <c r="E49" s="37">
        <f>COUNTIF(E$5:E$13,105%)</f>
        <v>0</v>
      </c>
    </row>
    <row r="50" spans="2:5" x14ac:dyDescent="0.25">
      <c r="B50" s="44" t="s">
        <v>316</v>
      </c>
      <c r="C50" s="37" t="s">
        <v>276</v>
      </c>
      <c r="D50" s="280" t="s">
        <v>316</v>
      </c>
      <c r="E50" s="37">
        <f>COUNTIF(E$5:E$13,100%)</f>
        <v>0</v>
      </c>
    </row>
    <row r="51" spans="2:5" ht="15.75" thickBot="1" x14ac:dyDescent="0.3">
      <c r="B51" s="328" t="s">
        <v>201</v>
      </c>
      <c r="C51" s="329"/>
      <c r="D51" s="82">
        <f>SUM(D17:D50)</f>
        <v>8</v>
      </c>
      <c r="E51" s="41">
        <f>SUM(E17:E50)</f>
        <v>8</v>
      </c>
    </row>
    <row r="89" spans="15:15" x14ac:dyDescent="0.25">
      <c r="O89" s="1"/>
    </row>
  </sheetData>
  <mergeCells count="5">
    <mergeCell ref="B51:C51"/>
    <mergeCell ref="A4:A5"/>
    <mergeCell ref="B4:B5"/>
    <mergeCell ref="D4:E4"/>
    <mergeCell ref="G4:G5"/>
  </mergeCells>
  <conditionalFormatting sqref="D6:D13">
    <cfRule type="cellIs" dxfId="40" priority="1" stopIfTrue="1" operator="notEqual">
      <formula>#REF!</formula>
    </cfRule>
  </conditionalFormatting>
  <conditionalFormatting sqref="E6:E13">
    <cfRule type="cellIs" dxfId="39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30DC-7A5E-45E2-A08F-150DF99F19BB}">
  <sheetPr>
    <tabColor rgb="FF00B0F0"/>
  </sheetPr>
  <dimension ref="A2:O89"/>
  <sheetViews>
    <sheetView zoomScale="130" zoomScaleNormal="130" workbookViewId="0">
      <pane ySplit="5" topLeftCell="A6" activePane="bottomLeft" state="frozen"/>
      <selection pane="bottomLeft" activeCell="H20" sqref="H20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352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23</v>
      </c>
      <c r="B6" s="50" t="s">
        <v>27</v>
      </c>
      <c r="C6" s="51"/>
      <c r="D6" s="52">
        <v>1</v>
      </c>
      <c r="E6" s="53">
        <v>1.76</v>
      </c>
      <c r="F6" s="54">
        <f t="shared" ref="F6:F11" si="0">D6-(E6-1)/2</f>
        <v>0.62</v>
      </c>
      <c r="G6" s="55">
        <f>IF((E6-E4)=E6,1,IF(E6&gt;E4,F4+1,F4))</f>
        <v>1</v>
      </c>
    </row>
    <row r="7" spans="1:7" x14ac:dyDescent="0.25">
      <c r="A7" s="49">
        <v>24</v>
      </c>
      <c r="B7" s="50" t="s">
        <v>28</v>
      </c>
      <c r="C7" s="51"/>
      <c r="D7" s="56">
        <v>1</v>
      </c>
      <c r="E7" s="57">
        <v>1.76</v>
      </c>
      <c r="F7" s="13">
        <f t="shared" si="0"/>
        <v>0.62</v>
      </c>
      <c r="G7" s="58">
        <f>IF((F7-F6)=F7,1,IF(F7&gt;F6,G6+1,G6))</f>
        <v>1</v>
      </c>
    </row>
    <row r="8" spans="1:7" x14ac:dyDescent="0.25">
      <c r="A8" s="49">
        <v>28</v>
      </c>
      <c r="B8" s="50" t="s">
        <v>30</v>
      </c>
      <c r="C8" s="51"/>
      <c r="D8" s="56">
        <v>1</v>
      </c>
      <c r="E8" s="57">
        <v>1.46</v>
      </c>
      <c r="F8" s="13">
        <f t="shared" si="0"/>
        <v>0.77</v>
      </c>
      <c r="G8" s="58">
        <f>IF((F8-F7)=F8,1,IF(F8&gt;F7,G7+1,G7))</f>
        <v>2</v>
      </c>
    </row>
    <row r="9" spans="1:7" x14ac:dyDescent="0.25">
      <c r="A9" s="265">
        <v>30</v>
      </c>
      <c r="B9" s="266" t="s">
        <v>282</v>
      </c>
      <c r="C9" s="272"/>
      <c r="D9" s="56">
        <v>1.1499999999999999</v>
      </c>
      <c r="E9" s="57">
        <v>1.4</v>
      </c>
      <c r="F9" s="13">
        <f>D9-(E9-1)/2</f>
        <v>0.95</v>
      </c>
      <c r="G9" s="58">
        <f>IF((F9-F8)=F9,1,IF(F9&gt;F8,G8+1,G8))</f>
        <v>3</v>
      </c>
    </row>
    <row r="10" spans="1:7" x14ac:dyDescent="0.25">
      <c r="A10" s="267">
        <v>31</v>
      </c>
      <c r="B10" s="268" t="s">
        <v>228</v>
      </c>
      <c r="C10" s="273"/>
      <c r="D10" s="52">
        <v>1.2</v>
      </c>
      <c r="E10" s="53">
        <v>1.38</v>
      </c>
      <c r="F10" s="54">
        <f t="shared" si="0"/>
        <v>1.01</v>
      </c>
      <c r="G10" s="58">
        <f>IF((F10-F9)=F10,1,IF(F10&gt;F9,G9+1,G9))</f>
        <v>4</v>
      </c>
    </row>
    <row r="11" spans="1:7" ht="15.75" thickBot="1" x14ac:dyDescent="0.3">
      <c r="A11" s="59">
        <v>22</v>
      </c>
      <c r="B11" s="60" t="s">
        <v>211</v>
      </c>
      <c r="C11" s="61"/>
      <c r="D11" s="62">
        <v>1.2</v>
      </c>
      <c r="E11" s="63">
        <v>1.33</v>
      </c>
      <c r="F11" s="24">
        <f t="shared" si="0"/>
        <v>1.0349999999999999</v>
      </c>
      <c r="G11" s="64">
        <f>IF((F11-F10)=F11,1,IF(F11&gt;F10,G10+1,G10))</f>
        <v>5</v>
      </c>
    </row>
    <row r="12" spans="1:7" x14ac:dyDescent="0.25">
      <c r="A12" s="269"/>
      <c r="B12" s="270"/>
      <c r="C12" s="270"/>
      <c r="D12" s="270"/>
      <c r="E12" s="270"/>
      <c r="F12" s="270"/>
      <c r="G12" s="270"/>
    </row>
    <row r="13" spans="1:7" x14ac:dyDescent="0.25">
      <c r="A13" s="269"/>
      <c r="B13" s="271"/>
      <c r="C13" s="83" t="s">
        <v>189</v>
      </c>
      <c r="D13" s="306">
        <f>AVERAGE(D6:D11)</f>
        <v>1.0916666666666668</v>
      </c>
      <c r="E13" s="307">
        <f>AVERAGE(E6:E11)</f>
        <v>1.5149999999999999</v>
      </c>
      <c r="F13" s="306">
        <f>AVERAGE(F6:F11)</f>
        <v>0.83416666666666661</v>
      </c>
      <c r="G13" s="270"/>
    </row>
    <row r="14" spans="1:7" ht="15.75" thickBot="1" x14ac:dyDescent="0.3"/>
    <row r="15" spans="1:7" x14ac:dyDescent="0.25">
      <c r="B15" s="42" t="s">
        <v>232</v>
      </c>
      <c r="C15" s="43" t="s">
        <v>233</v>
      </c>
      <c r="D15" s="32">
        <f>COUNTIF(D$5:D$13,1)</f>
        <v>3</v>
      </c>
      <c r="E15" s="35">
        <f>COUNTIF(E$5:E$13,176%)</f>
        <v>2</v>
      </c>
    </row>
    <row r="16" spans="1:7" x14ac:dyDescent="0.25">
      <c r="B16" s="44" t="s">
        <v>234</v>
      </c>
      <c r="C16" s="45" t="s">
        <v>235</v>
      </c>
      <c r="D16" s="39">
        <f>COUNTIF(D$5:D$13,1.05)</f>
        <v>0</v>
      </c>
      <c r="E16" s="36">
        <f>COUNTIF(E$5:E$13,173%)</f>
        <v>0</v>
      </c>
    </row>
    <row r="17" spans="2:10" x14ac:dyDescent="0.25">
      <c r="B17" s="44" t="s">
        <v>236</v>
      </c>
      <c r="C17" s="46" t="s">
        <v>237</v>
      </c>
      <c r="D17" s="39">
        <f>COUNTIF(D$5:D$13,1.1)</f>
        <v>0</v>
      </c>
      <c r="E17" s="37">
        <f>COUNTIF(E$5:E$13,171%)</f>
        <v>0</v>
      </c>
    </row>
    <row r="18" spans="2:10" x14ac:dyDescent="0.25">
      <c r="B18" s="44" t="s">
        <v>238</v>
      </c>
      <c r="C18" s="46" t="s">
        <v>239</v>
      </c>
      <c r="D18" s="33">
        <f>COUNTIF(D$5:D$13,1.15)</f>
        <v>1</v>
      </c>
      <c r="E18" s="37">
        <f>COUNTIF(E$5:E$13,170%)</f>
        <v>0</v>
      </c>
    </row>
    <row r="19" spans="2:10" x14ac:dyDescent="0.25">
      <c r="B19" s="44" t="s">
        <v>240</v>
      </c>
      <c r="C19" s="46" t="s">
        <v>241</v>
      </c>
      <c r="D19" s="33">
        <f>COUNTIF(D$5:D$13,1.2)</f>
        <v>2</v>
      </c>
      <c r="E19" s="37">
        <f>COUNTIF(E$5:E$13,113%)</f>
        <v>0</v>
      </c>
    </row>
    <row r="20" spans="2:10" x14ac:dyDescent="0.25">
      <c r="B20" s="44" t="s">
        <v>242</v>
      </c>
      <c r="C20" s="46" t="s">
        <v>243</v>
      </c>
      <c r="D20" s="33">
        <f>COUNTIF(D$5:D$13,1.25)</f>
        <v>0</v>
      </c>
      <c r="E20" s="37">
        <f>COUNTIF(E$5:E$13,166%)</f>
        <v>0</v>
      </c>
    </row>
    <row r="21" spans="2:10" x14ac:dyDescent="0.25">
      <c r="B21" s="44" t="s">
        <v>244</v>
      </c>
      <c r="C21" s="46" t="s">
        <v>245</v>
      </c>
      <c r="D21" s="33">
        <f>COUNTIF(D$5:D$13,1.3)</f>
        <v>0</v>
      </c>
      <c r="E21" s="37">
        <f>COUNTIF(E$5:E$13,165%)</f>
        <v>0</v>
      </c>
    </row>
    <row r="22" spans="2:10" x14ac:dyDescent="0.25">
      <c r="B22" s="44" t="s">
        <v>246</v>
      </c>
      <c r="C22" s="46" t="s">
        <v>247</v>
      </c>
      <c r="D22" s="33">
        <f>COUNTIF(D$5:D$13,1.35)</f>
        <v>0</v>
      </c>
      <c r="E22" s="37">
        <f>COUNTIF(E$5:E$13,163%)</f>
        <v>0</v>
      </c>
    </row>
    <row r="23" spans="2:10" x14ac:dyDescent="0.25">
      <c r="B23" s="44" t="s">
        <v>248</v>
      </c>
      <c r="C23" s="46" t="s">
        <v>249</v>
      </c>
      <c r="D23" s="33">
        <f>COUNTIF(D$5:D$13,1.4)</f>
        <v>0</v>
      </c>
      <c r="E23" s="37">
        <f>COUNTIF(E$5:E$13,161%)</f>
        <v>0</v>
      </c>
    </row>
    <row r="24" spans="2:10" x14ac:dyDescent="0.25">
      <c r="B24" s="44" t="s">
        <v>250</v>
      </c>
      <c r="C24" s="46" t="s">
        <v>251</v>
      </c>
      <c r="D24" s="33">
        <f>COUNTIF(D$5:D$13,1.45)</f>
        <v>0</v>
      </c>
      <c r="E24" s="37">
        <f>COUNTIF(E$5:E$13,160%)</f>
        <v>0</v>
      </c>
    </row>
    <row r="25" spans="2:10" x14ac:dyDescent="0.25">
      <c r="B25" s="44" t="s">
        <v>252</v>
      </c>
      <c r="C25" s="46" t="s">
        <v>253</v>
      </c>
      <c r="D25" s="33">
        <f>COUNTIF(D$5:D$13,1.5)</f>
        <v>0</v>
      </c>
      <c r="E25" s="37">
        <f>COUNTIF(E$5:E$13,158%)</f>
        <v>0</v>
      </c>
    </row>
    <row r="26" spans="2:10" x14ac:dyDescent="0.25">
      <c r="B26" s="34" t="s">
        <v>316</v>
      </c>
      <c r="C26" s="46" t="s">
        <v>254</v>
      </c>
      <c r="D26" s="40" t="s">
        <v>316</v>
      </c>
      <c r="E26" s="37">
        <f>COUNTIF(E$5:E$13,156%)</f>
        <v>0</v>
      </c>
    </row>
    <row r="27" spans="2:10" x14ac:dyDescent="0.25">
      <c r="B27" s="34" t="s">
        <v>316</v>
      </c>
      <c r="C27" s="46" t="s">
        <v>255</v>
      </c>
      <c r="D27" s="40" t="s">
        <v>316</v>
      </c>
      <c r="E27" s="37">
        <f>COUNTIF(E$5:E$13,155%)</f>
        <v>0</v>
      </c>
    </row>
    <row r="28" spans="2:10" x14ac:dyDescent="0.25">
      <c r="B28" s="34" t="s">
        <v>316</v>
      </c>
      <c r="C28" s="46" t="s">
        <v>256</v>
      </c>
      <c r="D28" s="40" t="s">
        <v>316</v>
      </c>
      <c r="E28" s="37">
        <f>COUNTIF(E$5:E$13,153%)</f>
        <v>0</v>
      </c>
      <c r="J28" s="1"/>
    </row>
    <row r="29" spans="2:10" x14ac:dyDescent="0.25">
      <c r="B29" s="34" t="s">
        <v>316</v>
      </c>
      <c r="C29" s="46" t="s">
        <v>257</v>
      </c>
      <c r="D29" s="40" t="s">
        <v>316</v>
      </c>
      <c r="E29" s="37">
        <f>COUNTIF(E$5:E$13,151%)</f>
        <v>0</v>
      </c>
    </row>
    <row r="30" spans="2:10" x14ac:dyDescent="0.25">
      <c r="B30" s="34" t="s">
        <v>316</v>
      </c>
      <c r="C30" s="46" t="s">
        <v>258</v>
      </c>
      <c r="D30" s="40" t="s">
        <v>316</v>
      </c>
      <c r="E30" s="37">
        <f>COUNTIF(E$5:E$13,150%)</f>
        <v>0</v>
      </c>
    </row>
    <row r="31" spans="2:10" x14ac:dyDescent="0.25">
      <c r="B31" s="34" t="s">
        <v>316</v>
      </c>
      <c r="C31" s="46" t="s">
        <v>259</v>
      </c>
      <c r="D31" s="40" t="s">
        <v>316</v>
      </c>
      <c r="E31" s="37">
        <f>COUNTIF(E$5:E$13,148%)</f>
        <v>0</v>
      </c>
    </row>
    <row r="32" spans="2:10" x14ac:dyDescent="0.25">
      <c r="B32" s="34" t="s">
        <v>316</v>
      </c>
      <c r="C32" s="46" t="s">
        <v>260</v>
      </c>
      <c r="D32" s="40" t="s">
        <v>316</v>
      </c>
      <c r="E32" s="37">
        <f>COUNTIF(E$5:E$13,146%)</f>
        <v>1</v>
      </c>
    </row>
    <row r="33" spans="2:5" x14ac:dyDescent="0.25">
      <c r="B33" s="34" t="s">
        <v>316</v>
      </c>
      <c r="C33" s="46" t="s">
        <v>261</v>
      </c>
      <c r="D33" s="40" t="s">
        <v>316</v>
      </c>
      <c r="E33" s="37">
        <f>COUNTIF(E$5:E$13,145%)</f>
        <v>0</v>
      </c>
    </row>
    <row r="34" spans="2:5" x14ac:dyDescent="0.25">
      <c r="B34" s="34" t="s">
        <v>316</v>
      </c>
      <c r="C34" s="46" t="s">
        <v>262</v>
      </c>
      <c r="D34" s="40" t="s">
        <v>316</v>
      </c>
      <c r="E34" s="37">
        <f>COUNTIF(E$5:E$13,143%)</f>
        <v>0</v>
      </c>
    </row>
    <row r="35" spans="2:5" x14ac:dyDescent="0.25">
      <c r="B35" s="34" t="s">
        <v>316</v>
      </c>
      <c r="C35" s="46" t="s">
        <v>263</v>
      </c>
      <c r="D35" s="40" t="s">
        <v>316</v>
      </c>
      <c r="E35" s="37">
        <f>COUNTIF(E$5:E$13,141%)</f>
        <v>0</v>
      </c>
    </row>
    <row r="36" spans="2:5" x14ac:dyDescent="0.25">
      <c r="B36" s="34" t="s">
        <v>316</v>
      </c>
      <c r="C36" s="46" t="s">
        <v>264</v>
      </c>
      <c r="D36" s="40" t="s">
        <v>316</v>
      </c>
      <c r="E36" s="37">
        <f>COUNTIF(E$5:E$13,140%)</f>
        <v>1</v>
      </c>
    </row>
    <row r="37" spans="2:5" x14ac:dyDescent="0.25">
      <c r="B37" s="34" t="s">
        <v>316</v>
      </c>
      <c r="C37" s="46" t="s">
        <v>265</v>
      </c>
      <c r="D37" s="40" t="s">
        <v>316</v>
      </c>
      <c r="E37" s="37">
        <f>COUNTIF(E$5:E$13,138%)</f>
        <v>1</v>
      </c>
    </row>
    <row r="38" spans="2:5" x14ac:dyDescent="0.25">
      <c r="B38" s="34" t="s">
        <v>316</v>
      </c>
      <c r="C38" s="46" t="s">
        <v>266</v>
      </c>
      <c r="D38" s="40" t="s">
        <v>316</v>
      </c>
      <c r="E38" s="37">
        <f>COUNTIF(E$5:E$13,136%)</f>
        <v>0</v>
      </c>
    </row>
    <row r="39" spans="2:5" x14ac:dyDescent="0.25">
      <c r="B39" s="34" t="s">
        <v>316</v>
      </c>
      <c r="C39" s="46" t="s">
        <v>267</v>
      </c>
      <c r="D39" s="40" t="s">
        <v>316</v>
      </c>
      <c r="E39" s="37">
        <f>COUNTIF(E$5:E$13,135%)</f>
        <v>0</v>
      </c>
    </row>
    <row r="40" spans="2:5" x14ac:dyDescent="0.25">
      <c r="B40" s="34" t="s">
        <v>316</v>
      </c>
      <c r="C40" s="45" t="s">
        <v>268</v>
      </c>
      <c r="D40" s="40" t="s">
        <v>316</v>
      </c>
      <c r="E40" s="36">
        <f>COUNTIF(E$5:E$13,133%)</f>
        <v>1</v>
      </c>
    </row>
    <row r="41" spans="2:5" x14ac:dyDescent="0.25">
      <c r="B41" s="34" t="s">
        <v>316</v>
      </c>
      <c r="C41" s="45" t="s">
        <v>269</v>
      </c>
      <c r="D41" s="40" t="s">
        <v>316</v>
      </c>
      <c r="E41" s="36">
        <f>COUNTIF(E$5:E$13,130%)</f>
        <v>0</v>
      </c>
    </row>
    <row r="42" spans="2:5" x14ac:dyDescent="0.25">
      <c r="B42" s="34" t="s">
        <v>316</v>
      </c>
      <c r="C42" s="46" t="s">
        <v>270</v>
      </c>
      <c r="D42" s="40" t="s">
        <v>316</v>
      </c>
      <c r="E42" s="37">
        <f>COUNTIF(E$5:E$13,128%)</f>
        <v>0</v>
      </c>
    </row>
    <row r="43" spans="2:5" x14ac:dyDescent="0.25">
      <c r="B43" s="34" t="s">
        <v>316</v>
      </c>
      <c r="C43" s="46" t="s">
        <v>271</v>
      </c>
      <c r="D43" s="40" t="s">
        <v>316</v>
      </c>
      <c r="E43" s="37">
        <f>COUNTIF(E$5:E$13,125%)</f>
        <v>0</v>
      </c>
    </row>
    <row r="44" spans="2:5" x14ac:dyDescent="0.25">
      <c r="B44" s="34" t="s">
        <v>316</v>
      </c>
      <c r="C44" s="46" t="s">
        <v>272</v>
      </c>
      <c r="D44" s="40" t="s">
        <v>316</v>
      </c>
      <c r="E44" s="37">
        <f>COUNTIF(E$5:E$13,120%)</f>
        <v>0</v>
      </c>
    </row>
    <row r="45" spans="2:5" x14ac:dyDescent="0.25">
      <c r="B45" s="34" t="s">
        <v>316</v>
      </c>
      <c r="C45" s="46" t="s">
        <v>273</v>
      </c>
      <c r="D45" s="40" t="s">
        <v>316</v>
      </c>
      <c r="E45" s="37">
        <f>COUNTIF(E$5:E$13,115%)</f>
        <v>0</v>
      </c>
    </row>
    <row r="46" spans="2:5" x14ac:dyDescent="0.25">
      <c r="B46" s="34" t="s">
        <v>316</v>
      </c>
      <c r="C46" s="46" t="s">
        <v>274</v>
      </c>
      <c r="D46" s="40" t="s">
        <v>316</v>
      </c>
      <c r="E46" s="37">
        <f>COUNTIF(E$5:E$13,110%)</f>
        <v>0</v>
      </c>
    </row>
    <row r="47" spans="2:5" x14ac:dyDescent="0.25">
      <c r="B47" s="34" t="s">
        <v>316</v>
      </c>
      <c r="C47" s="46" t="s">
        <v>275</v>
      </c>
      <c r="D47" s="40" t="s">
        <v>316</v>
      </c>
      <c r="E47" s="37">
        <f>COUNTIF(E$5:E$13,105%)</f>
        <v>0</v>
      </c>
    </row>
    <row r="48" spans="2:5" x14ac:dyDescent="0.25">
      <c r="B48" s="44" t="s">
        <v>316</v>
      </c>
      <c r="C48" s="46" t="s">
        <v>276</v>
      </c>
      <c r="D48" s="280" t="s">
        <v>316</v>
      </c>
      <c r="E48" s="38">
        <f>COUNTIF(E$5:E$13,100%)</f>
        <v>0</v>
      </c>
    </row>
    <row r="49" spans="2:5" ht="15.75" thickBot="1" x14ac:dyDescent="0.3">
      <c r="B49" s="328" t="s">
        <v>201</v>
      </c>
      <c r="C49" s="329"/>
      <c r="D49" s="82">
        <f>SUM(D15:D48)</f>
        <v>6</v>
      </c>
      <c r="E49" s="41">
        <f>SUM(E15:E48)</f>
        <v>6</v>
      </c>
    </row>
    <row r="89" spans="15:15" x14ac:dyDescent="0.25">
      <c r="O89" s="1"/>
    </row>
  </sheetData>
  <mergeCells count="5">
    <mergeCell ref="B49:C49"/>
    <mergeCell ref="A4:A5"/>
    <mergeCell ref="B4:B5"/>
    <mergeCell ref="D4:E4"/>
    <mergeCell ref="G4:G5"/>
  </mergeCells>
  <conditionalFormatting sqref="D6:D11">
    <cfRule type="cellIs" dxfId="38" priority="1" stopIfTrue="1" operator="notEqual">
      <formula>#REF!</formula>
    </cfRule>
  </conditionalFormatting>
  <conditionalFormatting sqref="E6:E11">
    <cfRule type="cellIs" dxfId="37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4C08-04BC-4E2C-8269-7EFCC98A8993}">
  <sheetPr>
    <tabColor rgb="FF00B0F0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283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33</v>
      </c>
      <c r="B6" s="50" t="s">
        <v>36</v>
      </c>
      <c r="C6" s="51"/>
      <c r="D6" s="52">
        <v>1</v>
      </c>
      <c r="E6" s="53">
        <v>1.76</v>
      </c>
      <c r="F6" s="54">
        <f t="shared" ref="F6:F12" si="0">D6-(E6-1)/2</f>
        <v>0.62</v>
      </c>
      <c r="G6" s="55">
        <f>IF((E6-E4)=E6,1,IF(E6&gt;E4,F4+1,F4))</f>
        <v>1</v>
      </c>
    </row>
    <row r="7" spans="1:7" x14ac:dyDescent="0.25">
      <c r="A7" s="49">
        <v>40</v>
      </c>
      <c r="B7" s="50" t="s">
        <v>41</v>
      </c>
      <c r="C7" s="51"/>
      <c r="D7" s="56">
        <v>1</v>
      </c>
      <c r="E7" s="57">
        <v>1.76</v>
      </c>
      <c r="F7" s="13">
        <f t="shared" si="0"/>
        <v>0.62</v>
      </c>
      <c r="G7" s="58">
        <f t="shared" ref="G7:G12" si="1">IF((F7-F6)=F7,1,IF(F7&gt;F6,G6+1,G6))</f>
        <v>1</v>
      </c>
    </row>
    <row r="8" spans="1:7" x14ac:dyDescent="0.25">
      <c r="A8" s="49">
        <v>42</v>
      </c>
      <c r="B8" s="50" t="s">
        <v>43</v>
      </c>
      <c r="C8" s="51"/>
      <c r="D8" s="56">
        <v>1</v>
      </c>
      <c r="E8" s="57">
        <v>1.76</v>
      </c>
      <c r="F8" s="13">
        <f>D8-(E8-1)/2</f>
        <v>0.62</v>
      </c>
      <c r="G8" s="58">
        <f>IF((F8-F7)=F8,1,IF(F8&gt;F7,G7+1,G7))</f>
        <v>1</v>
      </c>
    </row>
    <row r="9" spans="1:7" x14ac:dyDescent="0.25">
      <c r="A9" s="49">
        <v>38</v>
      </c>
      <c r="B9" s="50" t="s">
        <v>39</v>
      </c>
      <c r="C9" s="51"/>
      <c r="D9" s="56">
        <v>1.1000000000000001</v>
      </c>
      <c r="E9" s="57">
        <v>1.76</v>
      </c>
      <c r="F9" s="13">
        <f t="shared" si="0"/>
        <v>0.72000000000000008</v>
      </c>
      <c r="G9" s="58">
        <f>IF((F9-F8)=F9,1,IF(F9&gt;F8,G8+1,G8))</f>
        <v>2</v>
      </c>
    </row>
    <row r="10" spans="1:7" x14ac:dyDescent="0.25">
      <c r="A10" s="49">
        <v>39</v>
      </c>
      <c r="B10" s="50" t="s">
        <v>40</v>
      </c>
      <c r="C10" s="51"/>
      <c r="D10" s="56">
        <v>1.1000000000000001</v>
      </c>
      <c r="E10" s="57">
        <v>1.63</v>
      </c>
      <c r="F10" s="13">
        <f t="shared" si="0"/>
        <v>0.78500000000000014</v>
      </c>
      <c r="G10" s="58">
        <f t="shared" si="1"/>
        <v>3</v>
      </c>
    </row>
    <row r="11" spans="1:7" x14ac:dyDescent="0.25">
      <c r="A11" s="49">
        <v>41</v>
      </c>
      <c r="B11" s="50" t="s">
        <v>42</v>
      </c>
      <c r="C11" s="51"/>
      <c r="D11" s="56">
        <v>1.2</v>
      </c>
      <c r="E11" s="57">
        <v>1.76</v>
      </c>
      <c r="F11" s="13">
        <f t="shared" si="0"/>
        <v>0.82</v>
      </c>
      <c r="G11" s="58">
        <f t="shared" si="1"/>
        <v>4</v>
      </c>
    </row>
    <row r="12" spans="1:7" ht="15.75" thickBot="1" x14ac:dyDescent="0.3">
      <c r="A12" s="59">
        <v>35</v>
      </c>
      <c r="B12" s="60" t="s">
        <v>37</v>
      </c>
      <c r="C12" s="61"/>
      <c r="D12" s="62">
        <v>1.3</v>
      </c>
      <c r="E12" s="63">
        <v>1.33</v>
      </c>
      <c r="F12" s="24">
        <f t="shared" si="0"/>
        <v>1.135</v>
      </c>
      <c r="G12" s="64">
        <f t="shared" si="1"/>
        <v>5</v>
      </c>
    </row>
    <row r="14" spans="1:7" s="48" customFormat="1" x14ac:dyDescent="0.25">
      <c r="C14" s="83" t="s">
        <v>189</v>
      </c>
      <c r="D14" s="306">
        <f>AVERAGE(D6:D12)</f>
        <v>1.0999999999999999</v>
      </c>
      <c r="E14" s="307">
        <f>AVERAGE(E6:E12)</f>
        <v>1.68</v>
      </c>
      <c r="F14" s="306">
        <f>AVERAGE(F6:F12)</f>
        <v>0.76</v>
      </c>
    </row>
    <row r="15" spans="1:7" ht="15.75" thickBot="1" x14ac:dyDescent="0.3"/>
    <row r="16" spans="1:7" x14ac:dyDescent="0.25">
      <c r="B16" s="42" t="s">
        <v>232</v>
      </c>
      <c r="C16" s="43" t="s">
        <v>233</v>
      </c>
      <c r="D16" s="32">
        <f>COUNTIF(D$5:D$13,1)</f>
        <v>3</v>
      </c>
      <c r="E16" s="35">
        <f>COUNTIF(E$5:E$13,176%)</f>
        <v>5</v>
      </c>
    </row>
    <row r="17" spans="2:10" x14ac:dyDescent="0.25">
      <c r="B17" s="44" t="s">
        <v>234</v>
      </c>
      <c r="C17" s="45" t="s">
        <v>235</v>
      </c>
      <c r="D17" s="39">
        <f>COUNTIF(D$5:D$13,1.05)</f>
        <v>0</v>
      </c>
      <c r="E17" s="36">
        <f>COUNTIF(E$5:E$13,173%)</f>
        <v>0</v>
      </c>
    </row>
    <row r="18" spans="2:10" x14ac:dyDescent="0.25">
      <c r="B18" s="44" t="s">
        <v>236</v>
      </c>
      <c r="C18" s="46" t="s">
        <v>237</v>
      </c>
      <c r="D18" s="39">
        <f>COUNTIF(D$5:D$13,1.1)</f>
        <v>2</v>
      </c>
      <c r="E18" s="37">
        <f>COUNTIF(E$5:E$13,171%)</f>
        <v>0</v>
      </c>
    </row>
    <row r="19" spans="2:10" x14ac:dyDescent="0.25">
      <c r="B19" s="44" t="s">
        <v>238</v>
      </c>
      <c r="C19" s="46" t="s">
        <v>239</v>
      </c>
      <c r="D19" s="33">
        <f>COUNTIF(D$5:D$13,1.15)</f>
        <v>0</v>
      </c>
      <c r="E19" s="37">
        <f>COUNTIF(E$5:E$13,170%)</f>
        <v>0</v>
      </c>
    </row>
    <row r="20" spans="2:10" x14ac:dyDescent="0.25">
      <c r="B20" s="44" t="s">
        <v>240</v>
      </c>
      <c r="C20" s="46" t="s">
        <v>241</v>
      </c>
      <c r="D20" s="33">
        <f>COUNTIF(D$5:D$13,1.2)</f>
        <v>1</v>
      </c>
      <c r="E20" s="37">
        <f>COUNTIF(E$5:E$13,113%)</f>
        <v>0</v>
      </c>
    </row>
    <row r="21" spans="2:10" x14ac:dyDescent="0.25">
      <c r="B21" s="44" t="s">
        <v>242</v>
      </c>
      <c r="C21" s="46" t="s">
        <v>243</v>
      </c>
      <c r="D21" s="33">
        <f>COUNTIF(D$5:D$13,1.25)</f>
        <v>0</v>
      </c>
      <c r="E21" s="37">
        <f>COUNTIF(E$5:E$13,166%)</f>
        <v>0</v>
      </c>
    </row>
    <row r="22" spans="2:10" x14ac:dyDescent="0.25">
      <c r="B22" s="44" t="s">
        <v>244</v>
      </c>
      <c r="C22" s="46" t="s">
        <v>245</v>
      </c>
      <c r="D22" s="33">
        <f>COUNTIF(D$5:D$13,1.3)</f>
        <v>1</v>
      </c>
      <c r="E22" s="37">
        <f>COUNTIF(E$5:E$13,165%)</f>
        <v>0</v>
      </c>
    </row>
    <row r="23" spans="2:10" x14ac:dyDescent="0.25">
      <c r="B23" s="44" t="s">
        <v>246</v>
      </c>
      <c r="C23" s="46" t="s">
        <v>247</v>
      </c>
      <c r="D23" s="33">
        <f>COUNTIF(D$5:D$13,1.35)</f>
        <v>0</v>
      </c>
      <c r="E23" s="37">
        <f>COUNTIF(E$5:E$13,163%)</f>
        <v>1</v>
      </c>
    </row>
    <row r="24" spans="2:10" x14ac:dyDescent="0.25">
      <c r="B24" s="44" t="s">
        <v>248</v>
      </c>
      <c r="C24" s="46" t="s">
        <v>249</v>
      </c>
      <c r="D24" s="33">
        <f>COUNTIF(D$5:D$13,1.4)</f>
        <v>0</v>
      </c>
      <c r="E24" s="37">
        <f>COUNTIF(E$5:E$13,161%)</f>
        <v>0</v>
      </c>
    </row>
    <row r="25" spans="2:10" x14ac:dyDescent="0.25">
      <c r="B25" s="44" t="s">
        <v>250</v>
      </c>
      <c r="C25" s="46" t="s">
        <v>251</v>
      </c>
      <c r="D25" s="33">
        <f>COUNTIF(D$5:D$13,1.45)</f>
        <v>0</v>
      </c>
      <c r="E25" s="37">
        <f>COUNTIF(E$5:E$13,160%)</f>
        <v>0</v>
      </c>
    </row>
    <row r="26" spans="2:10" x14ac:dyDescent="0.25">
      <c r="B26" s="44" t="s">
        <v>252</v>
      </c>
      <c r="C26" s="46" t="s">
        <v>253</v>
      </c>
      <c r="D26" s="33">
        <f>COUNTIF(D$5:D$13,1.5)</f>
        <v>0</v>
      </c>
      <c r="E26" s="37">
        <f>COUNTIF(E$5:E$13,158%)</f>
        <v>0</v>
      </c>
    </row>
    <row r="27" spans="2:10" x14ac:dyDescent="0.25">
      <c r="B27" s="34" t="s">
        <v>316</v>
      </c>
      <c r="C27" s="46" t="s">
        <v>254</v>
      </c>
      <c r="D27" s="40" t="s">
        <v>316</v>
      </c>
      <c r="E27" s="37">
        <f>COUNTIF(E$5:E$13,156%)</f>
        <v>0</v>
      </c>
    </row>
    <row r="28" spans="2:10" x14ac:dyDescent="0.25">
      <c r="B28" s="34" t="s">
        <v>316</v>
      </c>
      <c r="C28" s="46" t="s">
        <v>255</v>
      </c>
      <c r="D28" s="40" t="s">
        <v>316</v>
      </c>
      <c r="E28" s="37">
        <f>COUNTIF(E$5:E$13,155%)</f>
        <v>0</v>
      </c>
      <c r="J28" s="1"/>
    </row>
    <row r="29" spans="2:10" x14ac:dyDescent="0.25">
      <c r="B29" s="34" t="s">
        <v>316</v>
      </c>
      <c r="C29" s="46" t="s">
        <v>256</v>
      </c>
      <c r="D29" s="40" t="s">
        <v>316</v>
      </c>
      <c r="E29" s="37">
        <f>COUNTIF(E$5:E$13,153%)</f>
        <v>0</v>
      </c>
    </row>
    <row r="30" spans="2:10" x14ac:dyDescent="0.25">
      <c r="B30" s="34" t="s">
        <v>316</v>
      </c>
      <c r="C30" s="46" t="s">
        <v>257</v>
      </c>
      <c r="D30" s="40" t="s">
        <v>316</v>
      </c>
      <c r="E30" s="37">
        <f>COUNTIF(E$5:E$13,151%)</f>
        <v>0</v>
      </c>
    </row>
    <row r="31" spans="2:10" x14ac:dyDescent="0.25">
      <c r="B31" s="34" t="s">
        <v>316</v>
      </c>
      <c r="C31" s="46" t="s">
        <v>258</v>
      </c>
      <c r="D31" s="40" t="s">
        <v>316</v>
      </c>
      <c r="E31" s="37">
        <f>COUNTIF(E$5:E$13,150%)</f>
        <v>0</v>
      </c>
    </row>
    <row r="32" spans="2:10" x14ac:dyDescent="0.25">
      <c r="B32" s="34" t="s">
        <v>316</v>
      </c>
      <c r="C32" s="46" t="s">
        <v>259</v>
      </c>
      <c r="D32" s="40" t="s">
        <v>316</v>
      </c>
      <c r="E32" s="37">
        <f>COUNTIF(E$5:E$13,148%)</f>
        <v>0</v>
      </c>
    </row>
    <row r="33" spans="2:5" x14ac:dyDescent="0.25">
      <c r="B33" s="34" t="s">
        <v>316</v>
      </c>
      <c r="C33" s="46" t="s">
        <v>260</v>
      </c>
      <c r="D33" s="40" t="s">
        <v>316</v>
      </c>
      <c r="E33" s="37">
        <f>COUNTIF(E$5:E$13,146%)</f>
        <v>0</v>
      </c>
    </row>
    <row r="34" spans="2:5" x14ac:dyDescent="0.25">
      <c r="B34" s="34" t="s">
        <v>316</v>
      </c>
      <c r="C34" s="46" t="s">
        <v>261</v>
      </c>
      <c r="D34" s="40" t="s">
        <v>316</v>
      </c>
      <c r="E34" s="37">
        <f>COUNTIF(E$5:E$13,145%)</f>
        <v>0</v>
      </c>
    </row>
    <row r="35" spans="2:5" x14ac:dyDescent="0.25">
      <c r="B35" s="34" t="s">
        <v>316</v>
      </c>
      <c r="C35" s="46" t="s">
        <v>262</v>
      </c>
      <c r="D35" s="40" t="s">
        <v>316</v>
      </c>
      <c r="E35" s="37">
        <f>COUNTIF(E$5:E$13,143%)</f>
        <v>0</v>
      </c>
    </row>
    <row r="36" spans="2:5" x14ac:dyDescent="0.25">
      <c r="B36" s="34" t="s">
        <v>316</v>
      </c>
      <c r="C36" s="46" t="s">
        <v>263</v>
      </c>
      <c r="D36" s="40" t="s">
        <v>316</v>
      </c>
      <c r="E36" s="37">
        <f>COUNTIF(E$5:E$13,141%)</f>
        <v>0</v>
      </c>
    </row>
    <row r="37" spans="2:5" x14ac:dyDescent="0.25">
      <c r="B37" s="34" t="s">
        <v>316</v>
      </c>
      <c r="C37" s="46" t="s">
        <v>264</v>
      </c>
      <c r="D37" s="40" t="s">
        <v>316</v>
      </c>
      <c r="E37" s="37">
        <f>COUNTIF(E$5:E$13,140%)</f>
        <v>0</v>
      </c>
    </row>
    <row r="38" spans="2:5" x14ac:dyDescent="0.25">
      <c r="B38" s="34" t="s">
        <v>316</v>
      </c>
      <c r="C38" s="46" t="s">
        <v>265</v>
      </c>
      <c r="D38" s="40" t="s">
        <v>316</v>
      </c>
      <c r="E38" s="37">
        <f>COUNTIF(E$5:E$13,138%)</f>
        <v>0</v>
      </c>
    </row>
    <row r="39" spans="2:5" x14ac:dyDescent="0.25">
      <c r="B39" s="34" t="s">
        <v>316</v>
      </c>
      <c r="C39" s="46" t="s">
        <v>266</v>
      </c>
      <c r="D39" s="40" t="s">
        <v>316</v>
      </c>
      <c r="E39" s="37">
        <f>COUNTIF(E$5:E$13,136%)</f>
        <v>0</v>
      </c>
    </row>
    <row r="40" spans="2:5" x14ac:dyDescent="0.25">
      <c r="B40" s="34" t="s">
        <v>316</v>
      </c>
      <c r="C40" s="46" t="s">
        <v>267</v>
      </c>
      <c r="D40" s="40" t="s">
        <v>316</v>
      </c>
      <c r="E40" s="37">
        <f>COUNTIF(E$5:E$13,135%)</f>
        <v>0</v>
      </c>
    </row>
    <row r="41" spans="2:5" x14ac:dyDescent="0.25">
      <c r="B41" s="34" t="s">
        <v>316</v>
      </c>
      <c r="C41" s="45" t="s">
        <v>268</v>
      </c>
      <c r="D41" s="40" t="s">
        <v>316</v>
      </c>
      <c r="E41" s="36">
        <f>COUNTIF(E$5:E$13,133%)</f>
        <v>1</v>
      </c>
    </row>
    <row r="42" spans="2:5" x14ac:dyDescent="0.25">
      <c r="B42" s="34" t="s">
        <v>316</v>
      </c>
      <c r="C42" s="45" t="s">
        <v>269</v>
      </c>
      <c r="D42" s="40" t="s">
        <v>316</v>
      </c>
      <c r="E42" s="36">
        <f>COUNTIF(E$5:E$13,130%)</f>
        <v>0</v>
      </c>
    </row>
    <row r="43" spans="2:5" x14ac:dyDescent="0.25">
      <c r="B43" s="34" t="s">
        <v>316</v>
      </c>
      <c r="C43" s="46" t="s">
        <v>270</v>
      </c>
      <c r="D43" s="40" t="s">
        <v>316</v>
      </c>
      <c r="E43" s="37">
        <f>COUNTIF(E$5:E$13,128%)</f>
        <v>0</v>
      </c>
    </row>
    <row r="44" spans="2:5" x14ac:dyDescent="0.25">
      <c r="B44" s="34" t="s">
        <v>316</v>
      </c>
      <c r="C44" s="46" t="s">
        <v>271</v>
      </c>
      <c r="D44" s="40" t="s">
        <v>316</v>
      </c>
      <c r="E44" s="37">
        <f>COUNTIF(E$5:E$13,125%)</f>
        <v>0</v>
      </c>
    </row>
    <row r="45" spans="2:5" x14ac:dyDescent="0.25">
      <c r="B45" s="34" t="s">
        <v>316</v>
      </c>
      <c r="C45" s="46" t="s">
        <v>272</v>
      </c>
      <c r="D45" s="40" t="s">
        <v>316</v>
      </c>
      <c r="E45" s="37">
        <f>COUNTIF(E$5:E$13,120%)</f>
        <v>0</v>
      </c>
    </row>
    <row r="46" spans="2:5" x14ac:dyDescent="0.25">
      <c r="B46" s="34" t="s">
        <v>316</v>
      </c>
      <c r="C46" s="46" t="s">
        <v>273</v>
      </c>
      <c r="D46" s="40" t="s">
        <v>316</v>
      </c>
      <c r="E46" s="37">
        <f>COUNTIF(E$5:E$13,115%)</f>
        <v>0</v>
      </c>
    </row>
    <row r="47" spans="2:5" x14ac:dyDescent="0.25">
      <c r="B47" s="34" t="s">
        <v>316</v>
      </c>
      <c r="C47" s="46" t="s">
        <v>274</v>
      </c>
      <c r="D47" s="40" t="s">
        <v>316</v>
      </c>
      <c r="E47" s="37">
        <f>COUNTIF(E$5:E$13,110%)</f>
        <v>0</v>
      </c>
    </row>
    <row r="48" spans="2:5" x14ac:dyDescent="0.25">
      <c r="B48" s="34" t="s">
        <v>316</v>
      </c>
      <c r="C48" s="46" t="s">
        <v>275</v>
      </c>
      <c r="D48" s="40" t="s">
        <v>316</v>
      </c>
      <c r="E48" s="37">
        <f>COUNTIF(E$5:E$13,105%)</f>
        <v>0</v>
      </c>
    </row>
    <row r="49" spans="2:5" x14ac:dyDescent="0.25">
      <c r="B49" s="34" t="s">
        <v>316</v>
      </c>
      <c r="C49" s="46" t="s">
        <v>276</v>
      </c>
      <c r="D49" s="280" t="s">
        <v>316</v>
      </c>
      <c r="E49" s="38">
        <f>COUNTIF(E$5:E$13,100%)</f>
        <v>0</v>
      </c>
    </row>
    <row r="50" spans="2:5" ht="15.75" thickBot="1" x14ac:dyDescent="0.3">
      <c r="B50" s="328" t="s">
        <v>201</v>
      </c>
      <c r="C50" s="329"/>
      <c r="D50" s="82">
        <f>SUM(D16:D49)</f>
        <v>7</v>
      </c>
      <c r="E50" s="41">
        <f>SUM(E16:E49)</f>
        <v>7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0:C50"/>
  </mergeCells>
  <conditionalFormatting sqref="D6:D8 D10:D12">
    <cfRule type="cellIs" dxfId="36" priority="5" stopIfTrue="1" operator="notEqual">
      <formula>#REF!</formula>
    </cfRule>
  </conditionalFormatting>
  <conditionalFormatting sqref="D9">
    <cfRule type="cellIs" dxfId="35" priority="1" stopIfTrue="1" operator="notEqual">
      <formula>#REF!</formula>
    </cfRule>
    <cfRule type="cellIs" dxfId="34" priority="3" stopIfTrue="1" operator="notEqual">
      <formula>#REF!</formula>
    </cfRule>
  </conditionalFormatting>
  <conditionalFormatting sqref="E6:E12">
    <cfRule type="cellIs" dxfId="33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A772-A121-4C8C-B25C-1CEB89B7E000}">
  <sheetPr>
    <tabColor rgb="FF00B0F0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284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44</v>
      </c>
      <c r="B6" s="50" t="s">
        <v>46</v>
      </c>
      <c r="C6" s="51"/>
      <c r="D6" s="52">
        <v>1</v>
      </c>
      <c r="E6" s="53">
        <v>1.76</v>
      </c>
      <c r="F6" s="54">
        <f t="shared" ref="F6:F24" si="0">D6-(E6-1)/2</f>
        <v>0.62</v>
      </c>
      <c r="G6" s="55">
        <f>IF((E6-E4)=E6,1,IF(E6&gt;E4,F4+1,F4))</f>
        <v>1</v>
      </c>
    </row>
    <row r="7" spans="1:7" x14ac:dyDescent="0.25">
      <c r="A7" s="49">
        <v>62</v>
      </c>
      <c r="B7" s="50" t="s">
        <v>63</v>
      </c>
      <c r="C7" s="51"/>
      <c r="D7" s="56">
        <v>1</v>
      </c>
      <c r="E7" s="57">
        <v>1.76</v>
      </c>
      <c r="F7" s="13">
        <f t="shared" si="0"/>
        <v>0.62</v>
      </c>
      <c r="G7" s="58">
        <f t="shared" ref="G7:G12" si="1">IF((F7-F6)=F7,1,IF(F7&gt;F6,G6+1,G6))</f>
        <v>1</v>
      </c>
    </row>
    <row r="8" spans="1:7" x14ac:dyDescent="0.25">
      <c r="A8" s="49">
        <v>49</v>
      </c>
      <c r="B8" s="50" t="s">
        <v>50</v>
      </c>
      <c r="C8" s="51"/>
      <c r="D8" s="56">
        <v>1.1000000000000001</v>
      </c>
      <c r="E8" s="57">
        <v>1.76</v>
      </c>
      <c r="F8" s="13">
        <f t="shared" si="0"/>
        <v>0.72000000000000008</v>
      </c>
      <c r="G8" s="58">
        <f>IF((F8-F7)=F8,1,IF(F8&gt;F7,G7+1,G7))</f>
        <v>2</v>
      </c>
    </row>
    <row r="9" spans="1:7" x14ac:dyDescent="0.25">
      <c r="A9" s="49">
        <v>56</v>
      </c>
      <c r="B9" s="50" t="s">
        <v>57</v>
      </c>
      <c r="C9" s="51"/>
      <c r="D9" s="56">
        <v>1.1000000000000001</v>
      </c>
      <c r="E9" s="57">
        <v>1.76</v>
      </c>
      <c r="F9" s="13">
        <f t="shared" si="0"/>
        <v>0.72000000000000008</v>
      </c>
      <c r="G9" s="58">
        <f>IF((F9-F8)=F9,1,IF(F9&gt;F8,G8+1,G8))</f>
        <v>2</v>
      </c>
    </row>
    <row r="10" spans="1:7" x14ac:dyDescent="0.25">
      <c r="A10" s="49">
        <v>55</v>
      </c>
      <c r="B10" s="50" t="s">
        <v>56</v>
      </c>
      <c r="C10" s="51"/>
      <c r="D10" s="56">
        <v>1.1000000000000001</v>
      </c>
      <c r="E10" s="57">
        <v>1.71</v>
      </c>
      <c r="F10" s="13">
        <f t="shared" si="0"/>
        <v>0.74500000000000011</v>
      </c>
      <c r="G10" s="58">
        <f t="shared" si="1"/>
        <v>3</v>
      </c>
    </row>
    <row r="11" spans="1:7" x14ac:dyDescent="0.25">
      <c r="A11" s="49">
        <v>59</v>
      </c>
      <c r="B11" s="50" t="s">
        <v>60</v>
      </c>
      <c r="C11" s="51"/>
      <c r="D11" s="56">
        <v>1.1000000000000001</v>
      </c>
      <c r="E11" s="57">
        <v>1.66</v>
      </c>
      <c r="F11" s="13">
        <f t="shared" si="0"/>
        <v>0.77000000000000013</v>
      </c>
      <c r="G11" s="58">
        <f t="shared" si="1"/>
        <v>4</v>
      </c>
    </row>
    <row r="12" spans="1:7" x14ac:dyDescent="0.25">
      <c r="A12" s="49">
        <v>51</v>
      </c>
      <c r="B12" s="50" t="s">
        <v>52</v>
      </c>
      <c r="C12" s="51"/>
      <c r="D12" s="56">
        <v>1.1000000000000001</v>
      </c>
      <c r="E12" s="57">
        <v>1.53</v>
      </c>
      <c r="F12" s="13">
        <f t="shared" si="0"/>
        <v>0.83500000000000008</v>
      </c>
      <c r="G12" s="58">
        <f t="shared" si="1"/>
        <v>5</v>
      </c>
    </row>
    <row r="13" spans="1:7" x14ac:dyDescent="0.25">
      <c r="A13" s="49">
        <v>43</v>
      </c>
      <c r="B13" s="50" t="s">
        <v>45</v>
      </c>
      <c r="C13" s="51"/>
      <c r="D13" s="56">
        <v>1.2</v>
      </c>
      <c r="E13" s="57">
        <v>1.66</v>
      </c>
      <c r="F13" s="13">
        <f t="shared" si="0"/>
        <v>0.87</v>
      </c>
      <c r="G13" s="58">
        <f t="shared" ref="G13:G24" si="2">IF((F13-F12)=F13,1,IF(F13&gt;F12,G12+1,G12))</f>
        <v>6</v>
      </c>
    </row>
    <row r="14" spans="1:7" x14ac:dyDescent="0.25">
      <c r="A14" s="49">
        <v>54</v>
      </c>
      <c r="B14" s="50" t="s">
        <v>55</v>
      </c>
      <c r="C14" s="51"/>
      <c r="D14" s="56">
        <v>1.2</v>
      </c>
      <c r="E14" s="57">
        <v>1.6</v>
      </c>
      <c r="F14" s="13">
        <f t="shared" si="0"/>
        <v>0.89999999999999991</v>
      </c>
      <c r="G14" s="58">
        <f t="shared" si="2"/>
        <v>7</v>
      </c>
    </row>
    <row r="15" spans="1:7" x14ac:dyDescent="0.25">
      <c r="A15" s="49">
        <v>48</v>
      </c>
      <c r="B15" s="50" t="s">
        <v>49</v>
      </c>
      <c r="C15" s="51"/>
      <c r="D15" s="56">
        <v>1.2</v>
      </c>
      <c r="E15" s="57">
        <v>1.58</v>
      </c>
      <c r="F15" s="13">
        <f t="shared" si="0"/>
        <v>0.90999999999999992</v>
      </c>
      <c r="G15" s="58">
        <f t="shared" si="2"/>
        <v>8</v>
      </c>
    </row>
    <row r="16" spans="1:7" x14ac:dyDescent="0.25">
      <c r="A16" s="49">
        <v>57</v>
      </c>
      <c r="B16" s="50" t="s">
        <v>58</v>
      </c>
      <c r="C16" s="51"/>
      <c r="D16" s="56">
        <v>1.2</v>
      </c>
      <c r="E16" s="57">
        <v>1.55</v>
      </c>
      <c r="F16" s="13">
        <f t="shared" si="0"/>
        <v>0.92499999999999993</v>
      </c>
      <c r="G16" s="58">
        <f t="shared" si="2"/>
        <v>9</v>
      </c>
    </row>
    <row r="17" spans="1:10" x14ac:dyDescent="0.25">
      <c r="A17" s="49">
        <v>52</v>
      </c>
      <c r="B17" s="50" t="s">
        <v>53</v>
      </c>
      <c r="C17" s="51"/>
      <c r="D17" s="56">
        <v>1.2</v>
      </c>
      <c r="E17" s="57">
        <v>1.4</v>
      </c>
      <c r="F17" s="13">
        <f t="shared" si="0"/>
        <v>1</v>
      </c>
      <c r="G17" s="58">
        <f t="shared" si="2"/>
        <v>10</v>
      </c>
    </row>
    <row r="18" spans="1:10" x14ac:dyDescent="0.25">
      <c r="A18" s="49">
        <v>45</v>
      </c>
      <c r="B18" s="50" t="s">
        <v>47</v>
      </c>
      <c r="C18" s="51"/>
      <c r="D18" s="56">
        <v>1.3</v>
      </c>
      <c r="E18" s="57">
        <v>1.58</v>
      </c>
      <c r="F18" s="13">
        <f t="shared" si="0"/>
        <v>1.01</v>
      </c>
      <c r="G18" s="58">
        <f t="shared" si="2"/>
        <v>11</v>
      </c>
    </row>
    <row r="19" spans="1:10" x14ac:dyDescent="0.25">
      <c r="A19" s="49">
        <v>58</v>
      </c>
      <c r="B19" s="50" t="s">
        <v>59</v>
      </c>
      <c r="C19" s="51"/>
      <c r="D19" s="56">
        <v>1.4</v>
      </c>
      <c r="E19" s="57">
        <v>1.76</v>
      </c>
      <c r="F19" s="13">
        <f t="shared" si="0"/>
        <v>1.02</v>
      </c>
      <c r="G19" s="58">
        <f t="shared" si="2"/>
        <v>12</v>
      </c>
    </row>
    <row r="20" spans="1:10" x14ac:dyDescent="0.25">
      <c r="A20" s="49">
        <v>61</v>
      </c>
      <c r="B20" s="50" t="s">
        <v>62</v>
      </c>
      <c r="C20" s="51"/>
      <c r="D20" s="56">
        <v>1.3</v>
      </c>
      <c r="E20" s="57">
        <v>1.51</v>
      </c>
      <c r="F20" s="13">
        <f t="shared" si="0"/>
        <v>1.0449999999999999</v>
      </c>
      <c r="G20" s="58">
        <f t="shared" si="2"/>
        <v>13</v>
      </c>
    </row>
    <row r="21" spans="1:10" x14ac:dyDescent="0.25">
      <c r="A21" s="49">
        <v>50</v>
      </c>
      <c r="B21" s="50" t="s">
        <v>51</v>
      </c>
      <c r="C21" s="51"/>
      <c r="D21" s="56">
        <v>1.2</v>
      </c>
      <c r="E21" s="57">
        <v>1.3</v>
      </c>
      <c r="F21" s="13">
        <f t="shared" si="0"/>
        <v>1.0499999999999998</v>
      </c>
      <c r="G21" s="58">
        <f t="shared" si="2"/>
        <v>14</v>
      </c>
    </row>
    <row r="22" spans="1:10" x14ac:dyDescent="0.25">
      <c r="A22" s="49">
        <v>60</v>
      </c>
      <c r="B22" s="50" t="s">
        <v>61</v>
      </c>
      <c r="C22" s="51"/>
      <c r="D22" s="56">
        <v>1.3</v>
      </c>
      <c r="E22" s="57">
        <v>1.5</v>
      </c>
      <c r="F22" s="13">
        <f t="shared" si="0"/>
        <v>1.05</v>
      </c>
      <c r="G22" s="58">
        <f t="shared" si="2"/>
        <v>14</v>
      </c>
    </row>
    <row r="23" spans="1:10" x14ac:dyDescent="0.25">
      <c r="A23" s="49">
        <v>53</v>
      </c>
      <c r="B23" s="50" t="s">
        <v>54</v>
      </c>
      <c r="C23" s="51"/>
      <c r="D23" s="56">
        <v>1.3</v>
      </c>
      <c r="E23" s="57">
        <v>1.33</v>
      </c>
      <c r="F23" s="13">
        <f t="shared" si="0"/>
        <v>1.135</v>
      </c>
      <c r="G23" s="58">
        <f t="shared" si="2"/>
        <v>15</v>
      </c>
    </row>
    <row r="24" spans="1:10" ht="15.75" thickBot="1" x14ac:dyDescent="0.3">
      <c r="A24" s="59">
        <v>47</v>
      </c>
      <c r="B24" s="60" t="s">
        <v>48</v>
      </c>
      <c r="C24" s="61"/>
      <c r="D24" s="62">
        <v>1.4</v>
      </c>
      <c r="E24" s="63">
        <v>1.35</v>
      </c>
      <c r="F24" s="24">
        <f t="shared" si="0"/>
        <v>1.2249999999999999</v>
      </c>
      <c r="G24" s="64">
        <f t="shared" si="2"/>
        <v>16</v>
      </c>
    </row>
    <row r="26" spans="1:10" s="48" customFormat="1" x14ac:dyDescent="0.25">
      <c r="C26" s="83" t="s">
        <v>189</v>
      </c>
      <c r="D26" s="306">
        <f>AVERAGE(D6:D24)</f>
        <v>1.1947368421052629</v>
      </c>
      <c r="E26" s="307">
        <f>AVERAGE(E6:E24)</f>
        <v>1.5821052631578951</v>
      </c>
      <c r="F26" s="306">
        <f>AVERAGE(F6:F24)</f>
        <v>0.90368421052631587</v>
      </c>
    </row>
    <row r="27" spans="1:10" ht="15.75" thickBot="1" x14ac:dyDescent="0.3"/>
    <row r="28" spans="1:10" x14ac:dyDescent="0.25">
      <c r="B28" s="42" t="s">
        <v>232</v>
      </c>
      <c r="C28" s="43" t="s">
        <v>233</v>
      </c>
      <c r="D28" s="32">
        <f>COUNTIF(D$5:D$24,1)</f>
        <v>2</v>
      </c>
      <c r="E28" s="35">
        <f>COUNTIF(E$5:E$24,176%)</f>
        <v>5</v>
      </c>
      <c r="J28" s="1"/>
    </row>
    <row r="29" spans="1:10" x14ac:dyDescent="0.25">
      <c r="B29" s="44" t="s">
        <v>234</v>
      </c>
      <c r="C29" s="45" t="s">
        <v>235</v>
      </c>
      <c r="D29" s="39">
        <f>COUNTIF(D$5:D$24,1.05)</f>
        <v>0</v>
      </c>
      <c r="E29" s="36">
        <f>COUNTIF(E$5:E$24,173%)</f>
        <v>0</v>
      </c>
    </row>
    <row r="30" spans="1:10" x14ac:dyDescent="0.25">
      <c r="B30" s="44" t="s">
        <v>236</v>
      </c>
      <c r="C30" s="46" t="s">
        <v>237</v>
      </c>
      <c r="D30" s="39">
        <f>COUNTIF(D$5:D$24,1.1)</f>
        <v>5</v>
      </c>
      <c r="E30" s="37">
        <f>COUNTIF(E$5:E$24,171%)</f>
        <v>1</v>
      </c>
    </row>
    <row r="31" spans="1:10" x14ac:dyDescent="0.25">
      <c r="B31" s="44" t="s">
        <v>238</v>
      </c>
      <c r="C31" s="46" t="s">
        <v>239</v>
      </c>
      <c r="D31" s="33">
        <f>COUNTIF(D$5:D$24,1.15)</f>
        <v>0</v>
      </c>
      <c r="E31" s="37">
        <f>COUNTIF(E$5:E$24,170%)</f>
        <v>0</v>
      </c>
    </row>
    <row r="32" spans="1:10" x14ac:dyDescent="0.25">
      <c r="B32" s="44" t="s">
        <v>240</v>
      </c>
      <c r="C32" s="46" t="s">
        <v>241</v>
      </c>
      <c r="D32" s="33">
        <f>COUNTIF(D$5:D$24,1.2)</f>
        <v>6</v>
      </c>
      <c r="E32" s="37">
        <f>COUNTIF(E$5:E$24,168%)</f>
        <v>0</v>
      </c>
    </row>
    <row r="33" spans="2:5" x14ac:dyDescent="0.25">
      <c r="B33" s="44" t="s">
        <v>242</v>
      </c>
      <c r="C33" s="46" t="s">
        <v>243</v>
      </c>
      <c r="D33" s="33">
        <f>COUNTIF(D$5:D$24,1.25)</f>
        <v>0</v>
      </c>
      <c r="E33" s="37">
        <f>COUNTIF(E$5:E$24,166%)</f>
        <v>2</v>
      </c>
    </row>
    <row r="34" spans="2:5" x14ac:dyDescent="0.25">
      <c r="B34" s="44" t="s">
        <v>244</v>
      </c>
      <c r="C34" s="46" t="s">
        <v>245</v>
      </c>
      <c r="D34" s="33">
        <f>COUNTIF(D$5:D$24,1.3)</f>
        <v>4</v>
      </c>
      <c r="E34" s="37">
        <f>COUNTIF(E$5:E$24,165%)</f>
        <v>0</v>
      </c>
    </row>
    <row r="35" spans="2:5" x14ac:dyDescent="0.25">
      <c r="B35" s="44" t="s">
        <v>246</v>
      </c>
      <c r="C35" s="46" t="s">
        <v>247</v>
      </c>
      <c r="D35" s="33">
        <f>COUNTIF(D$5:D$24,1.35)</f>
        <v>0</v>
      </c>
      <c r="E35" s="37">
        <f>COUNTIF(E$5:E$24,163%)</f>
        <v>0</v>
      </c>
    </row>
    <row r="36" spans="2:5" x14ac:dyDescent="0.25">
      <c r="B36" s="44" t="s">
        <v>248</v>
      </c>
      <c r="C36" s="46" t="s">
        <v>249</v>
      </c>
      <c r="D36" s="33">
        <f>COUNTIF(D$5:D$24,1.4)</f>
        <v>2</v>
      </c>
      <c r="E36" s="37">
        <f>COUNTIF(E$5:E$24,161%)</f>
        <v>0</v>
      </c>
    </row>
    <row r="37" spans="2:5" x14ac:dyDescent="0.25">
      <c r="B37" s="44" t="s">
        <v>250</v>
      </c>
      <c r="C37" s="46" t="s">
        <v>251</v>
      </c>
      <c r="D37" s="33">
        <f>COUNTIF(D$5:D$24,1.45)</f>
        <v>0</v>
      </c>
      <c r="E37" s="37">
        <f>COUNTIF(E$5:E$24,160%)</f>
        <v>1</v>
      </c>
    </row>
    <row r="38" spans="2:5" x14ac:dyDescent="0.25">
      <c r="B38" s="44" t="s">
        <v>252</v>
      </c>
      <c r="C38" s="46" t="s">
        <v>253</v>
      </c>
      <c r="D38" s="33">
        <f>COUNTIF(D$5:D$24,1.5)</f>
        <v>0</v>
      </c>
      <c r="E38" s="37">
        <f>COUNTIF(E$5:E$24,158%)</f>
        <v>2</v>
      </c>
    </row>
    <row r="39" spans="2:5" x14ac:dyDescent="0.25">
      <c r="B39" s="34" t="s">
        <v>316</v>
      </c>
      <c r="C39" s="46" t="s">
        <v>254</v>
      </c>
      <c r="D39" s="40" t="s">
        <v>316</v>
      </c>
      <c r="E39" s="37">
        <f>COUNTIF(E$5:E$24,156%)</f>
        <v>0</v>
      </c>
    </row>
    <row r="40" spans="2:5" x14ac:dyDescent="0.25">
      <c r="B40" s="34" t="s">
        <v>316</v>
      </c>
      <c r="C40" s="46" t="s">
        <v>255</v>
      </c>
      <c r="D40" s="40" t="s">
        <v>316</v>
      </c>
      <c r="E40" s="37">
        <f>COUNTIF(E$5:E$24,155%)</f>
        <v>1</v>
      </c>
    </row>
    <row r="41" spans="2:5" x14ac:dyDescent="0.25">
      <c r="B41" s="34" t="s">
        <v>316</v>
      </c>
      <c r="C41" s="46" t="s">
        <v>256</v>
      </c>
      <c r="D41" s="40" t="s">
        <v>316</v>
      </c>
      <c r="E41" s="37">
        <f>COUNTIF(E$5:E$24,153%)</f>
        <v>1</v>
      </c>
    </row>
    <row r="42" spans="2:5" x14ac:dyDescent="0.25">
      <c r="B42" s="34" t="s">
        <v>316</v>
      </c>
      <c r="C42" s="46" t="s">
        <v>257</v>
      </c>
      <c r="D42" s="40" t="s">
        <v>316</v>
      </c>
      <c r="E42" s="37">
        <f>COUNTIF(E$5:E$24,151%)</f>
        <v>1</v>
      </c>
    </row>
    <row r="43" spans="2:5" x14ac:dyDescent="0.25">
      <c r="B43" s="34" t="s">
        <v>316</v>
      </c>
      <c r="C43" s="46" t="s">
        <v>258</v>
      </c>
      <c r="D43" s="40" t="s">
        <v>316</v>
      </c>
      <c r="E43" s="37">
        <f>COUNTIF(E$5:E$24,150%)</f>
        <v>1</v>
      </c>
    </row>
    <row r="44" spans="2:5" x14ac:dyDescent="0.25">
      <c r="B44" s="34" t="s">
        <v>316</v>
      </c>
      <c r="C44" s="46" t="s">
        <v>259</v>
      </c>
      <c r="D44" s="40" t="s">
        <v>316</v>
      </c>
      <c r="E44" s="37">
        <f>COUNTIF(E$5:E$24,148%)</f>
        <v>0</v>
      </c>
    </row>
    <row r="45" spans="2:5" x14ac:dyDescent="0.25">
      <c r="B45" s="34" t="s">
        <v>316</v>
      </c>
      <c r="C45" s="46" t="s">
        <v>260</v>
      </c>
      <c r="D45" s="40" t="s">
        <v>316</v>
      </c>
      <c r="E45" s="37">
        <f>COUNTIF(E$5:E$24,146%)</f>
        <v>0</v>
      </c>
    </row>
    <row r="46" spans="2:5" x14ac:dyDescent="0.25">
      <c r="B46" s="34" t="s">
        <v>316</v>
      </c>
      <c r="C46" s="46" t="s">
        <v>261</v>
      </c>
      <c r="D46" s="40" t="s">
        <v>316</v>
      </c>
      <c r="E46" s="37">
        <f>COUNTIF(E$5:E$24,145%)</f>
        <v>0</v>
      </c>
    </row>
    <row r="47" spans="2:5" x14ac:dyDescent="0.25">
      <c r="B47" s="34" t="s">
        <v>316</v>
      </c>
      <c r="C47" s="46" t="s">
        <v>262</v>
      </c>
      <c r="D47" s="40" t="s">
        <v>316</v>
      </c>
      <c r="E47" s="37">
        <f>COUNTIF(E$5:E$24,143%)</f>
        <v>0</v>
      </c>
    </row>
    <row r="48" spans="2:5" x14ac:dyDescent="0.25">
      <c r="B48" s="34" t="s">
        <v>316</v>
      </c>
      <c r="C48" s="46" t="s">
        <v>263</v>
      </c>
      <c r="D48" s="40" t="s">
        <v>316</v>
      </c>
      <c r="E48" s="37">
        <f>COUNTIF(E$5:E$24,141%)</f>
        <v>0</v>
      </c>
    </row>
    <row r="49" spans="2:5" x14ac:dyDescent="0.25">
      <c r="B49" s="34" t="s">
        <v>316</v>
      </c>
      <c r="C49" s="46" t="s">
        <v>264</v>
      </c>
      <c r="D49" s="40" t="s">
        <v>316</v>
      </c>
      <c r="E49" s="37">
        <f>COUNTIF(E$5:E$24,140%)</f>
        <v>1</v>
      </c>
    </row>
    <row r="50" spans="2:5" x14ac:dyDescent="0.25">
      <c r="B50" s="34" t="s">
        <v>316</v>
      </c>
      <c r="C50" s="46" t="s">
        <v>265</v>
      </c>
      <c r="D50" s="40" t="s">
        <v>316</v>
      </c>
      <c r="E50" s="37">
        <f>COUNTIF(E$5:E$24,138%)</f>
        <v>0</v>
      </c>
    </row>
    <row r="51" spans="2:5" x14ac:dyDescent="0.25">
      <c r="B51" s="34" t="s">
        <v>316</v>
      </c>
      <c r="C51" s="46" t="s">
        <v>266</v>
      </c>
      <c r="D51" s="40" t="s">
        <v>316</v>
      </c>
      <c r="E51" s="37">
        <f>COUNTIF(E$5:E$24,136%)</f>
        <v>0</v>
      </c>
    </row>
    <row r="52" spans="2:5" x14ac:dyDescent="0.25">
      <c r="B52" s="34" t="s">
        <v>316</v>
      </c>
      <c r="C52" s="46" t="s">
        <v>267</v>
      </c>
      <c r="D52" s="40" t="s">
        <v>316</v>
      </c>
      <c r="E52" s="37">
        <f>COUNTIF(E$5:E$24,135%)</f>
        <v>1</v>
      </c>
    </row>
    <row r="53" spans="2:5" x14ac:dyDescent="0.25">
      <c r="B53" s="34" t="s">
        <v>316</v>
      </c>
      <c r="C53" s="45" t="s">
        <v>268</v>
      </c>
      <c r="D53" s="40" t="s">
        <v>316</v>
      </c>
      <c r="E53" s="36">
        <f>COUNTIF(E$5:E$24,133%)</f>
        <v>1</v>
      </c>
    </row>
    <row r="54" spans="2:5" x14ac:dyDescent="0.25">
      <c r="B54" s="34" t="s">
        <v>316</v>
      </c>
      <c r="C54" s="45" t="s">
        <v>269</v>
      </c>
      <c r="D54" s="40" t="s">
        <v>316</v>
      </c>
      <c r="E54" s="36">
        <f>COUNTIF(E$5:E$24,130%)</f>
        <v>1</v>
      </c>
    </row>
    <row r="55" spans="2:5" x14ac:dyDescent="0.25">
      <c r="B55" s="34" t="s">
        <v>316</v>
      </c>
      <c r="C55" s="46" t="s">
        <v>270</v>
      </c>
      <c r="D55" s="40" t="s">
        <v>316</v>
      </c>
      <c r="E55" s="37">
        <f>COUNTIF(E$5:E$24,128%)</f>
        <v>0</v>
      </c>
    </row>
    <row r="56" spans="2:5" x14ac:dyDescent="0.25">
      <c r="B56" s="34" t="s">
        <v>316</v>
      </c>
      <c r="C56" s="46" t="s">
        <v>271</v>
      </c>
      <c r="D56" s="40" t="s">
        <v>316</v>
      </c>
      <c r="E56" s="37">
        <f>COUNTIF(E$5:E$24,125%)</f>
        <v>0</v>
      </c>
    </row>
    <row r="57" spans="2:5" x14ac:dyDescent="0.25">
      <c r="B57" s="34" t="s">
        <v>316</v>
      </c>
      <c r="C57" s="46" t="s">
        <v>272</v>
      </c>
      <c r="D57" s="40" t="s">
        <v>316</v>
      </c>
      <c r="E57" s="37">
        <f>COUNTIF(E$5:E$24,120%)</f>
        <v>0</v>
      </c>
    </row>
    <row r="58" spans="2:5" x14ac:dyDescent="0.25">
      <c r="B58" s="34" t="s">
        <v>316</v>
      </c>
      <c r="C58" s="46" t="s">
        <v>273</v>
      </c>
      <c r="D58" s="40" t="s">
        <v>316</v>
      </c>
      <c r="E58" s="37">
        <f>COUNTIF(E$5:E$24,115%)</f>
        <v>0</v>
      </c>
    </row>
    <row r="59" spans="2:5" x14ac:dyDescent="0.25">
      <c r="B59" s="34" t="s">
        <v>316</v>
      </c>
      <c r="C59" s="46" t="s">
        <v>274</v>
      </c>
      <c r="D59" s="40" t="s">
        <v>316</v>
      </c>
      <c r="E59" s="37">
        <f>COUNTIF(E$5:E$24,110%)</f>
        <v>0</v>
      </c>
    </row>
    <row r="60" spans="2:5" x14ac:dyDescent="0.25">
      <c r="B60" s="34" t="s">
        <v>316</v>
      </c>
      <c r="C60" s="46" t="s">
        <v>275</v>
      </c>
      <c r="D60" s="40" t="s">
        <v>316</v>
      </c>
      <c r="E60" s="37">
        <f>COUNTIF(E$5:E$24,105%)</f>
        <v>0</v>
      </c>
    </row>
    <row r="61" spans="2:5" x14ac:dyDescent="0.25">
      <c r="B61" s="34" t="s">
        <v>316</v>
      </c>
      <c r="C61" s="46" t="s">
        <v>276</v>
      </c>
      <c r="D61" s="280" t="s">
        <v>316</v>
      </c>
      <c r="E61" s="38">
        <f>COUNTIF(E$5:E$24,100%)</f>
        <v>0</v>
      </c>
    </row>
    <row r="62" spans="2:5" ht="15.75" thickBot="1" x14ac:dyDescent="0.3">
      <c r="B62" s="328" t="s">
        <v>201</v>
      </c>
      <c r="C62" s="329"/>
      <c r="D62" s="82">
        <f>SUM(D28:D61)</f>
        <v>19</v>
      </c>
      <c r="E62" s="41">
        <f>SUM(E28:E61)</f>
        <v>19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62:C62"/>
  </mergeCells>
  <conditionalFormatting sqref="D6:D24">
    <cfRule type="cellIs" dxfId="32" priority="1" stopIfTrue="1" operator="notEqual">
      <formula>#REF!</formula>
    </cfRule>
  </conditionalFormatting>
  <conditionalFormatting sqref="E6:E24">
    <cfRule type="cellIs" dxfId="31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1853-8828-4054-9B6F-8A4B5B3FE806}">
  <sheetPr>
    <tabColor rgb="FF00B0F0"/>
  </sheetPr>
  <dimension ref="A2:O89"/>
  <sheetViews>
    <sheetView zoomScale="130" zoomScaleNormal="130" workbookViewId="0">
      <pane ySplit="5" topLeftCell="A6" activePane="bottomLeft" state="frozen"/>
      <selection pane="bottomLeft" activeCell="A3" sqref="A3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353</v>
      </c>
    </row>
    <row r="3" spans="1:7" ht="15.75" thickBot="1" x14ac:dyDescent="0.3"/>
    <row r="4" spans="1:7" s="48" customFormat="1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71</v>
      </c>
      <c r="B6" s="50" t="s">
        <v>73</v>
      </c>
      <c r="C6" s="284"/>
      <c r="D6" s="281">
        <v>1.2</v>
      </c>
      <c r="E6" s="282">
        <v>1.65</v>
      </c>
      <c r="F6" s="9">
        <f t="shared" ref="F6:F16" si="0">D6-(E6-1)/2</f>
        <v>0.875</v>
      </c>
      <c r="G6" s="283">
        <f>IF((E6-E4)=E6,1,IF(E6&gt;E4,F4+1,F4))</f>
        <v>1</v>
      </c>
    </row>
    <row r="7" spans="1:7" x14ac:dyDescent="0.25">
      <c r="A7" s="49">
        <v>70</v>
      </c>
      <c r="B7" s="50" t="s">
        <v>72</v>
      </c>
      <c r="C7" s="51"/>
      <c r="D7" s="56">
        <v>1.2</v>
      </c>
      <c r="E7" s="57">
        <v>1.56</v>
      </c>
      <c r="F7" s="13">
        <f>D7-(E7-1)/2</f>
        <v>0.91999999999999993</v>
      </c>
      <c r="G7" s="58">
        <f>IF((F7-F6)=F7,1,IF(F7&gt;F6,G6+1,G6))</f>
        <v>2</v>
      </c>
    </row>
    <row r="8" spans="1:7" x14ac:dyDescent="0.25">
      <c r="A8" s="49">
        <v>72</v>
      </c>
      <c r="B8" s="50" t="s">
        <v>278</v>
      </c>
      <c r="C8" s="51"/>
      <c r="D8" s="56">
        <v>1.2</v>
      </c>
      <c r="E8" s="57">
        <v>1.56</v>
      </c>
      <c r="F8" s="13">
        <f t="shared" si="0"/>
        <v>0.91999999999999993</v>
      </c>
      <c r="G8" s="58">
        <f>IF((F8-F7)=F8,1,IF(F8&gt;F7,G7+1,G7))</f>
        <v>2</v>
      </c>
    </row>
    <row r="9" spans="1:7" x14ac:dyDescent="0.25">
      <c r="A9" s="49">
        <v>73</v>
      </c>
      <c r="B9" s="50" t="s">
        <v>76</v>
      </c>
      <c r="C9" s="51"/>
      <c r="D9" s="56">
        <v>1.2</v>
      </c>
      <c r="E9" s="57">
        <v>1.38</v>
      </c>
      <c r="F9" s="13">
        <f>D9-(E9-1)/2</f>
        <v>1.01</v>
      </c>
      <c r="G9" s="58">
        <f>IF((F9-F8)=F9,1,IF(F9&gt;F8,G8+1,G8))</f>
        <v>3</v>
      </c>
    </row>
    <row r="10" spans="1:7" x14ac:dyDescent="0.25">
      <c r="A10" s="49">
        <v>65</v>
      </c>
      <c r="B10" s="50" t="s">
        <v>67</v>
      </c>
      <c r="C10" s="51"/>
      <c r="D10" s="56">
        <v>1.3</v>
      </c>
      <c r="E10" s="57">
        <v>1.46</v>
      </c>
      <c r="F10" s="13">
        <f t="shared" si="0"/>
        <v>1.07</v>
      </c>
      <c r="G10" s="58">
        <f>IF((F10-F9)=F10,1,IF(F10&gt;F9,G9+1,G9))</f>
        <v>4</v>
      </c>
    </row>
    <row r="11" spans="1:7" x14ac:dyDescent="0.25">
      <c r="A11" s="49">
        <v>66</v>
      </c>
      <c r="B11" s="50" t="s">
        <v>68</v>
      </c>
      <c r="C11" s="51"/>
      <c r="D11" s="56">
        <v>1.3</v>
      </c>
      <c r="E11" s="57">
        <v>1.46</v>
      </c>
      <c r="F11" s="13">
        <f t="shared" si="0"/>
        <v>1.07</v>
      </c>
      <c r="G11" s="58">
        <f t="shared" ref="G11:G16" si="1">IF((F11-F10)=F11,1,IF(F11&gt;F10,G10+1,G10))</f>
        <v>4</v>
      </c>
    </row>
    <row r="12" spans="1:7" x14ac:dyDescent="0.25">
      <c r="A12" s="49">
        <v>63</v>
      </c>
      <c r="B12" s="50" t="s">
        <v>65</v>
      </c>
      <c r="C12" s="51"/>
      <c r="D12" s="56">
        <v>1.3</v>
      </c>
      <c r="E12" s="57">
        <v>1.38</v>
      </c>
      <c r="F12" s="13">
        <f t="shared" si="0"/>
        <v>1.1100000000000001</v>
      </c>
      <c r="G12" s="58">
        <f t="shared" si="1"/>
        <v>5</v>
      </c>
    </row>
    <row r="13" spans="1:7" x14ac:dyDescent="0.25">
      <c r="A13" s="49">
        <v>67</v>
      </c>
      <c r="B13" s="50" t="s">
        <v>69</v>
      </c>
      <c r="C13" s="51"/>
      <c r="D13" s="56">
        <v>1.4</v>
      </c>
      <c r="E13" s="57">
        <v>1.51</v>
      </c>
      <c r="F13" s="13">
        <f t="shared" si="0"/>
        <v>1.145</v>
      </c>
      <c r="G13" s="58">
        <f t="shared" si="1"/>
        <v>6</v>
      </c>
    </row>
    <row r="14" spans="1:7" x14ac:dyDescent="0.25">
      <c r="A14" s="49">
        <v>74</v>
      </c>
      <c r="B14" s="50" t="s">
        <v>77</v>
      </c>
      <c r="C14" s="51"/>
      <c r="D14" s="56">
        <v>1.4</v>
      </c>
      <c r="E14" s="57">
        <v>1.46</v>
      </c>
      <c r="F14" s="13">
        <f t="shared" si="0"/>
        <v>1.17</v>
      </c>
      <c r="G14" s="58">
        <f t="shared" si="1"/>
        <v>7</v>
      </c>
    </row>
    <row r="15" spans="1:7" x14ac:dyDescent="0.25">
      <c r="A15" s="49">
        <v>64</v>
      </c>
      <c r="B15" s="50" t="s">
        <v>66</v>
      </c>
      <c r="C15" s="51"/>
      <c r="D15" s="56">
        <v>1.4</v>
      </c>
      <c r="E15" s="57">
        <v>1.36</v>
      </c>
      <c r="F15" s="13">
        <f t="shared" si="0"/>
        <v>1.2199999999999998</v>
      </c>
      <c r="G15" s="58">
        <f t="shared" si="1"/>
        <v>8</v>
      </c>
    </row>
    <row r="16" spans="1:7" ht="15.75" thickBot="1" x14ac:dyDescent="0.3">
      <c r="A16" s="59">
        <v>69</v>
      </c>
      <c r="B16" s="60" t="s">
        <v>71</v>
      </c>
      <c r="C16" s="61"/>
      <c r="D16" s="62">
        <v>1.4</v>
      </c>
      <c r="E16" s="63">
        <v>1.36</v>
      </c>
      <c r="F16" s="24">
        <f t="shared" si="0"/>
        <v>1.2199999999999998</v>
      </c>
      <c r="G16" s="64">
        <f t="shared" si="1"/>
        <v>8</v>
      </c>
    </row>
    <row r="18" spans="2:10" x14ac:dyDescent="0.25">
      <c r="C18" s="83" t="s">
        <v>189</v>
      </c>
      <c r="D18" s="306">
        <f>AVERAGE(D6:D16)</f>
        <v>1.3</v>
      </c>
      <c r="E18" s="307">
        <f>AVERAGE(E6:E16)</f>
        <v>1.4672727272727271</v>
      </c>
      <c r="F18" s="306">
        <f>AVERAGE(F6:F16)</f>
        <v>1.0663636363636364</v>
      </c>
    </row>
    <row r="19" spans="2:10" ht="15.75" thickBot="1" x14ac:dyDescent="0.3"/>
    <row r="20" spans="2:10" x14ac:dyDescent="0.25">
      <c r="B20" s="42" t="s">
        <v>232</v>
      </c>
      <c r="C20" s="43" t="s">
        <v>233</v>
      </c>
      <c r="D20" s="32">
        <f>COUNTIF(D$5:D$16,1)</f>
        <v>0</v>
      </c>
      <c r="E20" s="35">
        <f>COUNTIF(E$5:E$16,176%)</f>
        <v>0</v>
      </c>
    </row>
    <row r="21" spans="2:10" x14ac:dyDescent="0.25">
      <c r="B21" s="44" t="s">
        <v>234</v>
      </c>
      <c r="C21" s="45" t="s">
        <v>235</v>
      </c>
      <c r="D21" s="39">
        <f>COUNTIF(D$5:D$16,1.05)</f>
        <v>0</v>
      </c>
      <c r="E21" s="36">
        <f>COUNTIF(E$5:E$16,173%)</f>
        <v>0</v>
      </c>
    </row>
    <row r="22" spans="2:10" x14ac:dyDescent="0.25">
      <c r="B22" s="44" t="s">
        <v>236</v>
      </c>
      <c r="C22" s="46" t="s">
        <v>237</v>
      </c>
      <c r="D22" s="39">
        <f>COUNTIF(D$5:D$16,1.1)</f>
        <v>0</v>
      </c>
      <c r="E22" s="37">
        <f>COUNTIF(E$5:E$16,171%)</f>
        <v>0</v>
      </c>
    </row>
    <row r="23" spans="2:10" x14ac:dyDescent="0.25">
      <c r="B23" s="44" t="s">
        <v>238</v>
      </c>
      <c r="C23" s="46" t="s">
        <v>239</v>
      </c>
      <c r="D23" s="33">
        <f>COUNTIF(D$5:D$16,1.15)</f>
        <v>0</v>
      </c>
      <c r="E23" s="37">
        <f>COUNTIF(E$5:E$16,170%)</f>
        <v>0</v>
      </c>
    </row>
    <row r="24" spans="2:10" x14ac:dyDescent="0.25">
      <c r="B24" s="44" t="s">
        <v>240</v>
      </c>
      <c r="C24" s="46" t="s">
        <v>241</v>
      </c>
      <c r="D24" s="33">
        <f>COUNTIF(D$5:D$16,1.2)</f>
        <v>4</v>
      </c>
      <c r="E24" s="37">
        <f>COUNTIF(E$5:E$16,168%)</f>
        <v>0</v>
      </c>
    </row>
    <row r="25" spans="2:10" x14ac:dyDescent="0.25">
      <c r="B25" s="44" t="s">
        <v>242</v>
      </c>
      <c r="C25" s="46" t="s">
        <v>243</v>
      </c>
      <c r="D25" s="33">
        <f>COUNTIF(D$5:D$16,1.25)</f>
        <v>0</v>
      </c>
      <c r="E25" s="37">
        <f>COUNTIF(E$5:E$16,166%)</f>
        <v>0</v>
      </c>
    </row>
    <row r="26" spans="2:10" x14ac:dyDescent="0.25">
      <c r="B26" s="44" t="s">
        <v>244</v>
      </c>
      <c r="C26" s="46" t="s">
        <v>245</v>
      </c>
      <c r="D26" s="33">
        <f>COUNTIF(D$5:D$16,1.3)</f>
        <v>3</v>
      </c>
      <c r="E26" s="37">
        <f>COUNTIF(E$5:E$16,165%)</f>
        <v>1</v>
      </c>
    </row>
    <row r="27" spans="2:10" x14ac:dyDescent="0.25">
      <c r="B27" s="44" t="s">
        <v>246</v>
      </c>
      <c r="C27" s="46" t="s">
        <v>247</v>
      </c>
      <c r="D27" s="33">
        <f>COUNTIF(D$5:D$16,1.35)</f>
        <v>0</v>
      </c>
      <c r="E27" s="37">
        <f>COUNTIF(E$5:E$16,163%)</f>
        <v>0</v>
      </c>
    </row>
    <row r="28" spans="2:10" x14ac:dyDescent="0.25">
      <c r="B28" s="44" t="s">
        <v>248</v>
      </c>
      <c r="C28" s="46" t="s">
        <v>249</v>
      </c>
      <c r="D28" s="33">
        <f>COUNTIF(D$5:D$16,1.4)</f>
        <v>4</v>
      </c>
      <c r="E28" s="37">
        <f>COUNTIF(E$5:E$16,161%)</f>
        <v>0</v>
      </c>
      <c r="J28" s="1"/>
    </row>
    <row r="29" spans="2:10" x14ac:dyDescent="0.25">
      <c r="B29" s="44" t="s">
        <v>250</v>
      </c>
      <c r="C29" s="46" t="s">
        <v>251</v>
      </c>
      <c r="D29" s="33">
        <f>COUNTIF(D$5:D$16,1.45)</f>
        <v>0</v>
      </c>
      <c r="E29" s="37">
        <f>COUNTIF(E$5:E$16,160%)</f>
        <v>0</v>
      </c>
    </row>
    <row r="30" spans="2:10" x14ac:dyDescent="0.25">
      <c r="B30" s="44" t="s">
        <v>252</v>
      </c>
      <c r="C30" s="46" t="s">
        <v>253</v>
      </c>
      <c r="D30" s="33">
        <f>COUNTIF(D$5:D$16,1.5)</f>
        <v>0</v>
      </c>
      <c r="E30" s="37">
        <f>COUNTIF(E$5:E$16,158%)</f>
        <v>0</v>
      </c>
    </row>
    <row r="31" spans="2:10" x14ac:dyDescent="0.25">
      <c r="B31" s="34" t="s">
        <v>316</v>
      </c>
      <c r="C31" s="46" t="s">
        <v>254</v>
      </c>
      <c r="D31" s="40" t="s">
        <v>316</v>
      </c>
      <c r="E31" s="37">
        <f>COUNTIF(E$5:E$16,156%)</f>
        <v>2</v>
      </c>
    </row>
    <row r="32" spans="2:10" x14ac:dyDescent="0.25">
      <c r="B32" s="34" t="s">
        <v>316</v>
      </c>
      <c r="C32" s="46" t="s">
        <v>255</v>
      </c>
      <c r="D32" s="40" t="s">
        <v>316</v>
      </c>
      <c r="E32" s="37">
        <f>COUNTIF(E$5:E$16,155%)</f>
        <v>0</v>
      </c>
    </row>
    <row r="33" spans="2:5" x14ac:dyDescent="0.25">
      <c r="B33" s="34" t="s">
        <v>316</v>
      </c>
      <c r="C33" s="46" t="s">
        <v>256</v>
      </c>
      <c r="D33" s="40" t="s">
        <v>316</v>
      </c>
      <c r="E33" s="37">
        <f>COUNTIF(E$5:E$16,153%)</f>
        <v>0</v>
      </c>
    </row>
    <row r="34" spans="2:5" x14ac:dyDescent="0.25">
      <c r="B34" s="34" t="s">
        <v>316</v>
      </c>
      <c r="C34" s="46" t="s">
        <v>257</v>
      </c>
      <c r="D34" s="40" t="s">
        <v>316</v>
      </c>
      <c r="E34" s="37">
        <f>COUNTIF(E$5:E$16,151%)</f>
        <v>1</v>
      </c>
    </row>
    <row r="35" spans="2:5" x14ac:dyDescent="0.25">
      <c r="B35" s="34" t="s">
        <v>316</v>
      </c>
      <c r="C35" s="46" t="s">
        <v>258</v>
      </c>
      <c r="D35" s="40" t="s">
        <v>316</v>
      </c>
      <c r="E35" s="37">
        <f>COUNTIF(E$5:E$16,150%)</f>
        <v>0</v>
      </c>
    </row>
    <row r="36" spans="2:5" x14ac:dyDescent="0.25">
      <c r="B36" s="34" t="s">
        <v>316</v>
      </c>
      <c r="C36" s="46" t="s">
        <v>259</v>
      </c>
      <c r="D36" s="40" t="s">
        <v>316</v>
      </c>
      <c r="E36" s="37">
        <f>COUNTIF(E$5:E$16,148%)</f>
        <v>0</v>
      </c>
    </row>
    <row r="37" spans="2:5" x14ac:dyDescent="0.25">
      <c r="B37" s="34" t="s">
        <v>316</v>
      </c>
      <c r="C37" s="46" t="s">
        <v>260</v>
      </c>
      <c r="D37" s="40" t="s">
        <v>316</v>
      </c>
      <c r="E37" s="37">
        <f>COUNTIF(E$5:E$16,146%)</f>
        <v>3</v>
      </c>
    </row>
    <row r="38" spans="2:5" x14ac:dyDescent="0.25">
      <c r="B38" s="34" t="s">
        <v>316</v>
      </c>
      <c r="C38" s="46" t="s">
        <v>261</v>
      </c>
      <c r="D38" s="40" t="s">
        <v>316</v>
      </c>
      <c r="E38" s="37">
        <f>COUNTIF(E$5:E$16,145%)</f>
        <v>0</v>
      </c>
    </row>
    <row r="39" spans="2:5" x14ac:dyDescent="0.25">
      <c r="B39" s="34" t="s">
        <v>316</v>
      </c>
      <c r="C39" s="46" t="s">
        <v>262</v>
      </c>
      <c r="D39" s="40" t="s">
        <v>316</v>
      </c>
      <c r="E39" s="37">
        <f>COUNTIF(E$5:E$16,143%)</f>
        <v>0</v>
      </c>
    </row>
    <row r="40" spans="2:5" x14ac:dyDescent="0.25">
      <c r="B40" s="34" t="s">
        <v>316</v>
      </c>
      <c r="C40" s="46" t="s">
        <v>263</v>
      </c>
      <c r="D40" s="40" t="s">
        <v>316</v>
      </c>
      <c r="E40" s="37">
        <f>COUNTIF(E$5:E$16,141%)</f>
        <v>0</v>
      </c>
    </row>
    <row r="41" spans="2:5" x14ac:dyDescent="0.25">
      <c r="B41" s="34" t="s">
        <v>316</v>
      </c>
      <c r="C41" s="46" t="s">
        <v>264</v>
      </c>
      <c r="D41" s="40" t="s">
        <v>316</v>
      </c>
      <c r="E41" s="37">
        <f>COUNTIF(E$5:E$16,140%)</f>
        <v>0</v>
      </c>
    </row>
    <row r="42" spans="2:5" x14ac:dyDescent="0.25">
      <c r="B42" s="34" t="s">
        <v>316</v>
      </c>
      <c r="C42" s="46" t="s">
        <v>265</v>
      </c>
      <c r="D42" s="40" t="s">
        <v>316</v>
      </c>
      <c r="E42" s="37">
        <f>COUNTIF(E$5:E$16,138%)</f>
        <v>2</v>
      </c>
    </row>
    <row r="43" spans="2:5" x14ac:dyDescent="0.25">
      <c r="B43" s="34" t="s">
        <v>316</v>
      </c>
      <c r="C43" s="46" t="s">
        <v>266</v>
      </c>
      <c r="D43" s="40" t="s">
        <v>316</v>
      </c>
      <c r="E43" s="37">
        <f>COUNTIF(E$5:E$16,136%)</f>
        <v>2</v>
      </c>
    </row>
    <row r="44" spans="2:5" x14ac:dyDescent="0.25">
      <c r="B44" s="34" t="s">
        <v>316</v>
      </c>
      <c r="C44" s="46" t="s">
        <v>267</v>
      </c>
      <c r="D44" s="40" t="s">
        <v>316</v>
      </c>
      <c r="E44" s="37">
        <f>COUNTIF(E$5:E$16,135%)</f>
        <v>0</v>
      </c>
    </row>
    <row r="45" spans="2:5" x14ac:dyDescent="0.25">
      <c r="B45" s="34" t="s">
        <v>316</v>
      </c>
      <c r="C45" s="45" t="s">
        <v>268</v>
      </c>
      <c r="D45" s="40" t="s">
        <v>316</v>
      </c>
      <c r="E45" s="36">
        <f>COUNTIF(E$5:E$16,133%)</f>
        <v>0</v>
      </c>
    </row>
    <row r="46" spans="2:5" x14ac:dyDescent="0.25">
      <c r="B46" s="34" t="s">
        <v>316</v>
      </c>
      <c r="C46" s="45" t="s">
        <v>269</v>
      </c>
      <c r="D46" s="40" t="s">
        <v>316</v>
      </c>
      <c r="E46" s="36">
        <f>COUNTIF(E$5:E$16,130%)</f>
        <v>0</v>
      </c>
    </row>
    <row r="47" spans="2:5" x14ac:dyDescent="0.25">
      <c r="B47" s="34" t="s">
        <v>316</v>
      </c>
      <c r="C47" s="46" t="s">
        <v>270</v>
      </c>
      <c r="D47" s="40" t="s">
        <v>316</v>
      </c>
      <c r="E47" s="37">
        <f>COUNTIF(E$5:E$16,128%)</f>
        <v>0</v>
      </c>
    </row>
    <row r="48" spans="2:5" x14ac:dyDescent="0.25">
      <c r="B48" s="34" t="s">
        <v>316</v>
      </c>
      <c r="C48" s="46" t="s">
        <v>271</v>
      </c>
      <c r="D48" s="40" t="s">
        <v>316</v>
      </c>
      <c r="E48" s="37">
        <f>COUNTIF(E$5:E$16,125%)</f>
        <v>0</v>
      </c>
    </row>
    <row r="49" spans="2:5" x14ac:dyDescent="0.25">
      <c r="B49" s="34" t="s">
        <v>316</v>
      </c>
      <c r="C49" s="46" t="s">
        <v>272</v>
      </c>
      <c r="D49" s="40" t="s">
        <v>316</v>
      </c>
      <c r="E49" s="37">
        <f>COUNTIF(E$5:E$16,120%)</f>
        <v>0</v>
      </c>
    </row>
    <row r="50" spans="2:5" x14ac:dyDescent="0.25">
      <c r="B50" s="34" t="s">
        <v>316</v>
      </c>
      <c r="C50" s="46" t="s">
        <v>273</v>
      </c>
      <c r="D50" s="40" t="s">
        <v>316</v>
      </c>
      <c r="E50" s="37">
        <f>COUNTIF(E$5:E$16,115%)</f>
        <v>0</v>
      </c>
    </row>
    <row r="51" spans="2:5" x14ac:dyDescent="0.25">
      <c r="B51" s="34" t="s">
        <v>316</v>
      </c>
      <c r="C51" s="46" t="s">
        <v>274</v>
      </c>
      <c r="D51" s="40" t="s">
        <v>316</v>
      </c>
      <c r="E51" s="37">
        <f>COUNTIF(E$5:E$16,110%)</f>
        <v>0</v>
      </c>
    </row>
    <row r="52" spans="2:5" x14ac:dyDescent="0.25">
      <c r="B52" s="34" t="s">
        <v>316</v>
      </c>
      <c r="C52" s="46" t="s">
        <v>275</v>
      </c>
      <c r="D52" s="40" t="s">
        <v>316</v>
      </c>
      <c r="E52" s="37">
        <f>COUNTIF(E$5:E$16,105%)</f>
        <v>0</v>
      </c>
    </row>
    <row r="53" spans="2:5" x14ac:dyDescent="0.25">
      <c r="B53" s="34" t="s">
        <v>316</v>
      </c>
      <c r="C53" s="46" t="s">
        <v>276</v>
      </c>
      <c r="D53" s="40" t="s">
        <v>316</v>
      </c>
      <c r="E53" s="38">
        <f>COUNTIF(E$5:E$16,100%)</f>
        <v>0</v>
      </c>
    </row>
    <row r="54" spans="2:5" ht="15.75" thickBot="1" x14ac:dyDescent="0.3">
      <c r="B54" s="328" t="s">
        <v>201</v>
      </c>
      <c r="C54" s="329"/>
      <c r="D54" s="82">
        <f>SUM(D20:D53)</f>
        <v>11</v>
      </c>
      <c r="E54" s="41">
        <f>SUM(E20:E53)</f>
        <v>11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4:C54"/>
  </mergeCells>
  <conditionalFormatting sqref="D6 D8:D16">
    <cfRule type="cellIs" dxfId="30" priority="3" stopIfTrue="1" operator="notEqual">
      <formula>#REF!</formula>
    </cfRule>
  </conditionalFormatting>
  <conditionalFormatting sqref="D7">
    <cfRule type="cellIs" dxfId="29" priority="1" stopIfTrue="1" operator="notEqual">
      <formula>#REF!</formula>
    </cfRule>
  </conditionalFormatting>
  <conditionalFormatting sqref="E6 E8:E16">
    <cfRule type="cellIs" dxfId="28" priority="4" stopIfTrue="1" operator="notEqual">
      <formula>#REF!</formula>
    </cfRule>
  </conditionalFormatting>
  <conditionalFormatting sqref="E7">
    <cfRule type="cellIs" dxfId="27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7E6B-76A5-4B7D-B83C-3E14F7F2C21E}">
  <sheetPr>
    <tabColor rgb="FF00B0F0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285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78</v>
      </c>
      <c r="B6" s="50" t="s">
        <v>82</v>
      </c>
      <c r="C6" s="51"/>
      <c r="D6" s="52">
        <v>1</v>
      </c>
      <c r="E6" s="285">
        <v>1.76</v>
      </c>
      <c r="F6" s="54">
        <f t="shared" ref="F6:F17" si="0">D6-(E6-1)/2</f>
        <v>0.62</v>
      </c>
      <c r="G6" s="55">
        <f>IF((E6-E4)=E6,1,IF(E6&gt;E4,F4+1,F4))</f>
        <v>1</v>
      </c>
    </row>
    <row r="7" spans="1:7" x14ac:dyDescent="0.25">
      <c r="A7" s="49">
        <v>86</v>
      </c>
      <c r="B7" s="50" t="s">
        <v>92</v>
      </c>
      <c r="C7" s="51"/>
      <c r="D7" s="56">
        <v>1</v>
      </c>
      <c r="E7" s="286">
        <v>1.76</v>
      </c>
      <c r="F7" s="13">
        <f t="shared" si="0"/>
        <v>0.62</v>
      </c>
      <c r="G7" s="58">
        <f>IF((F7-F6)=F7,1,IF(F7&gt;F6,G6+1,G6))</f>
        <v>1</v>
      </c>
    </row>
    <row r="8" spans="1:7" x14ac:dyDescent="0.25">
      <c r="A8" s="49">
        <v>88</v>
      </c>
      <c r="B8" s="50" t="s">
        <v>94</v>
      </c>
      <c r="C8" s="51"/>
      <c r="D8" s="56">
        <v>1.2</v>
      </c>
      <c r="E8" s="286">
        <v>1.66</v>
      </c>
      <c r="F8" s="13">
        <f t="shared" si="0"/>
        <v>0.87</v>
      </c>
      <c r="G8" s="58">
        <f t="shared" ref="G8:G17" si="1">IF((F8-F7)=F8,1,IF(F8&gt;F7,G7+1,G7))</f>
        <v>2</v>
      </c>
    </row>
    <row r="9" spans="1:7" x14ac:dyDescent="0.25">
      <c r="A9" s="49">
        <v>90</v>
      </c>
      <c r="B9" s="50" t="s">
        <v>96</v>
      </c>
      <c r="C9" s="51"/>
      <c r="D9" s="56">
        <v>1.2</v>
      </c>
      <c r="E9" s="286">
        <v>1.56</v>
      </c>
      <c r="F9" s="13">
        <f t="shared" si="0"/>
        <v>0.91999999999999993</v>
      </c>
      <c r="G9" s="58">
        <f t="shared" si="1"/>
        <v>3</v>
      </c>
    </row>
    <row r="10" spans="1:7" x14ac:dyDescent="0.25">
      <c r="A10" s="49">
        <v>83</v>
      </c>
      <c r="B10" s="50" t="s">
        <v>89</v>
      </c>
      <c r="C10" s="51"/>
      <c r="D10" s="56">
        <v>1.1000000000000001</v>
      </c>
      <c r="E10" s="286">
        <v>1.36</v>
      </c>
      <c r="F10" s="13">
        <f t="shared" si="0"/>
        <v>0.92</v>
      </c>
      <c r="G10" s="58">
        <f t="shared" si="1"/>
        <v>3</v>
      </c>
    </row>
    <row r="11" spans="1:7" x14ac:dyDescent="0.25">
      <c r="A11" s="49">
        <v>84</v>
      </c>
      <c r="B11" s="50" t="s">
        <v>90</v>
      </c>
      <c r="C11" s="51"/>
      <c r="D11" s="56">
        <v>1.3</v>
      </c>
      <c r="E11" s="286">
        <v>1.56</v>
      </c>
      <c r="F11" s="13">
        <f t="shared" si="0"/>
        <v>1.02</v>
      </c>
      <c r="G11" s="58">
        <f t="shared" si="1"/>
        <v>4</v>
      </c>
    </row>
    <row r="12" spans="1:7" x14ac:dyDescent="0.25">
      <c r="A12" s="49">
        <v>87</v>
      </c>
      <c r="B12" s="50" t="s">
        <v>93</v>
      </c>
      <c r="C12" s="51"/>
      <c r="D12" s="56">
        <v>1.2</v>
      </c>
      <c r="E12" s="286">
        <v>1.33</v>
      </c>
      <c r="F12" s="13">
        <f t="shared" si="0"/>
        <v>1.0349999999999999</v>
      </c>
      <c r="G12" s="58">
        <f t="shared" si="1"/>
        <v>5</v>
      </c>
    </row>
    <row r="13" spans="1:7" x14ac:dyDescent="0.25">
      <c r="A13" s="49">
        <v>75</v>
      </c>
      <c r="B13" s="50" t="s">
        <v>79</v>
      </c>
      <c r="C13" s="51"/>
      <c r="D13" s="56">
        <v>1.3</v>
      </c>
      <c r="E13" s="286">
        <v>1.53</v>
      </c>
      <c r="F13" s="13">
        <f t="shared" si="0"/>
        <v>1.0350000000000001</v>
      </c>
      <c r="G13" s="58">
        <f t="shared" si="1"/>
        <v>5</v>
      </c>
    </row>
    <row r="14" spans="1:7" x14ac:dyDescent="0.25">
      <c r="A14" s="49">
        <v>81</v>
      </c>
      <c r="B14" s="50" t="s">
        <v>230</v>
      </c>
      <c r="C14" s="51"/>
      <c r="D14" s="56">
        <v>1.3</v>
      </c>
      <c r="E14" s="286">
        <v>1.51</v>
      </c>
      <c r="F14" s="13">
        <f t="shared" si="0"/>
        <v>1.0449999999999999</v>
      </c>
      <c r="G14" s="58">
        <f t="shared" si="1"/>
        <v>6</v>
      </c>
    </row>
    <row r="15" spans="1:7" x14ac:dyDescent="0.25">
      <c r="A15" s="49">
        <v>82</v>
      </c>
      <c r="B15" s="50" t="s">
        <v>231</v>
      </c>
      <c r="C15" s="51"/>
      <c r="D15" s="56">
        <v>1.3</v>
      </c>
      <c r="E15" s="286">
        <v>1.48</v>
      </c>
      <c r="F15" s="13">
        <f t="shared" si="0"/>
        <v>1.06</v>
      </c>
      <c r="G15" s="58">
        <f t="shared" si="1"/>
        <v>7</v>
      </c>
    </row>
    <row r="16" spans="1:7" x14ac:dyDescent="0.25">
      <c r="A16" s="49">
        <v>76</v>
      </c>
      <c r="B16" s="50" t="s">
        <v>80</v>
      </c>
      <c r="C16" s="51"/>
      <c r="D16" s="56">
        <v>1.3</v>
      </c>
      <c r="E16" s="286">
        <v>1.45</v>
      </c>
      <c r="F16" s="13">
        <f t="shared" si="0"/>
        <v>1.0750000000000002</v>
      </c>
      <c r="G16" s="58">
        <f t="shared" si="1"/>
        <v>8</v>
      </c>
    </row>
    <row r="17" spans="1:10" ht="15.75" thickBot="1" x14ac:dyDescent="0.3">
      <c r="A17" s="59">
        <v>85</v>
      </c>
      <c r="B17" s="60" t="s">
        <v>91</v>
      </c>
      <c r="C17" s="61"/>
      <c r="D17" s="62">
        <v>1.45</v>
      </c>
      <c r="E17" s="287">
        <v>1.51</v>
      </c>
      <c r="F17" s="24">
        <f t="shared" si="0"/>
        <v>1.1949999999999998</v>
      </c>
      <c r="G17" s="64">
        <f t="shared" si="1"/>
        <v>9</v>
      </c>
    </row>
    <row r="19" spans="1:10" s="48" customFormat="1" x14ac:dyDescent="0.25">
      <c r="C19" s="83" t="s">
        <v>189</v>
      </c>
      <c r="D19" s="306">
        <f>AVERAGE(D6:D17)</f>
        <v>1.2208333333333334</v>
      </c>
      <c r="E19" s="307">
        <f>AVERAGE(E6:E17)</f>
        <v>1.5391666666666668</v>
      </c>
      <c r="F19" s="306">
        <f>AVERAGE(F6:F17)</f>
        <v>0.95125000000000026</v>
      </c>
    </row>
    <row r="20" spans="1:10" ht="15.75" thickBot="1" x14ac:dyDescent="0.3"/>
    <row r="21" spans="1:10" x14ac:dyDescent="0.25">
      <c r="B21" s="42" t="s">
        <v>232</v>
      </c>
      <c r="C21" s="43" t="s">
        <v>233</v>
      </c>
      <c r="D21" s="32">
        <f>COUNTIF(D$5:D$17,1)</f>
        <v>2</v>
      </c>
      <c r="E21" s="35">
        <f>COUNTIF(E$5:E$17,176%)</f>
        <v>2</v>
      </c>
    </row>
    <row r="22" spans="1:10" x14ac:dyDescent="0.25">
      <c r="B22" s="44" t="s">
        <v>234</v>
      </c>
      <c r="C22" s="45" t="s">
        <v>235</v>
      </c>
      <c r="D22" s="39">
        <f>COUNTIF(D$5:D$17,1.05)</f>
        <v>0</v>
      </c>
      <c r="E22" s="36">
        <f>COUNTIF(E$5:E$17,173%)</f>
        <v>0</v>
      </c>
    </row>
    <row r="23" spans="1:10" x14ac:dyDescent="0.25">
      <c r="B23" s="44" t="s">
        <v>236</v>
      </c>
      <c r="C23" s="46" t="s">
        <v>237</v>
      </c>
      <c r="D23" s="39">
        <f>COUNTIF(D$5:D$17,1.1)</f>
        <v>1</v>
      </c>
      <c r="E23" s="37">
        <f>COUNTIF(E$5:E$17,171%)</f>
        <v>0</v>
      </c>
    </row>
    <row r="24" spans="1:10" x14ac:dyDescent="0.25">
      <c r="B24" s="44" t="s">
        <v>238</v>
      </c>
      <c r="C24" s="46" t="s">
        <v>239</v>
      </c>
      <c r="D24" s="33">
        <f>COUNTIF(D$5:D$17,1.15)</f>
        <v>0</v>
      </c>
      <c r="E24" s="37">
        <f>COUNTIF(E$5:E$17,170%)</f>
        <v>0</v>
      </c>
    </row>
    <row r="25" spans="1:10" x14ac:dyDescent="0.25">
      <c r="B25" s="44" t="s">
        <v>240</v>
      </c>
      <c r="C25" s="46" t="s">
        <v>241</v>
      </c>
      <c r="D25" s="33">
        <f>COUNTIF(D$5:D$17,1.2)</f>
        <v>3</v>
      </c>
      <c r="E25" s="37">
        <f>COUNTIF(E$5:E$17,168%)</f>
        <v>0</v>
      </c>
    </row>
    <row r="26" spans="1:10" x14ac:dyDescent="0.25">
      <c r="B26" s="44" t="s">
        <v>242</v>
      </c>
      <c r="C26" s="46" t="s">
        <v>243</v>
      </c>
      <c r="D26" s="33">
        <f>COUNTIF(D$5:D$17,1.25)</f>
        <v>0</v>
      </c>
      <c r="E26" s="37">
        <f>COUNTIF(E$5:E$17,166%)</f>
        <v>1</v>
      </c>
    </row>
    <row r="27" spans="1:10" x14ac:dyDescent="0.25">
      <c r="B27" s="44" t="s">
        <v>244</v>
      </c>
      <c r="C27" s="46" t="s">
        <v>245</v>
      </c>
      <c r="D27" s="33">
        <f>COUNTIF(D$5:D$17,1.3)</f>
        <v>5</v>
      </c>
      <c r="E27" s="37">
        <f>COUNTIF(E$5:E$17,165%)</f>
        <v>0</v>
      </c>
    </row>
    <row r="28" spans="1:10" x14ac:dyDescent="0.25">
      <c r="B28" s="44" t="s">
        <v>246</v>
      </c>
      <c r="C28" s="46" t="s">
        <v>247</v>
      </c>
      <c r="D28" s="33">
        <f>COUNTIF(D$5:D$17,1.35)</f>
        <v>0</v>
      </c>
      <c r="E28" s="37">
        <f>COUNTIF(E$5:E$17,163%)</f>
        <v>0</v>
      </c>
      <c r="J28" s="1"/>
    </row>
    <row r="29" spans="1:10" x14ac:dyDescent="0.25">
      <c r="B29" s="44" t="s">
        <v>248</v>
      </c>
      <c r="C29" s="46" t="s">
        <v>249</v>
      </c>
      <c r="D29" s="33">
        <f>COUNTIF(D$5:D$17,1.4)</f>
        <v>0</v>
      </c>
      <c r="E29" s="37">
        <f>COUNTIF(E$5:E$17,161%)</f>
        <v>0</v>
      </c>
    </row>
    <row r="30" spans="1:10" x14ac:dyDescent="0.25">
      <c r="B30" s="44" t="s">
        <v>250</v>
      </c>
      <c r="C30" s="46" t="s">
        <v>251</v>
      </c>
      <c r="D30" s="33">
        <f>COUNTIF(D$5:D$17,1.45)</f>
        <v>1</v>
      </c>
      <c r="E30" s="37">
        <f>COUNTIF(E$5:E$17,160%)</f>
        <v>0</v>
      </c>
    </row>
    <row r="31" spans="1:10" x14ac:dyDescent="0.25">
      <c r="B31" s="44" t="s">
        <v>252</v>
      </c>
      <c r="C31" s="46" t="s">
        <v>253</v>
      </c>
      <c r="D31" s="33">
        <f>COUNTIF(D$5:D$17,1.5)</f>
        <v>0</v>
      </c>
      <c r="E31" s="37">
        <f>COUNTIF(E$5:E$17,158%)</f>
        <v>0</v>
      </c>
    </row>
    <row r="32" spans="1:10" x14ac:dyDescent="0.25">
      <c r="B32" s="34" t="s">
        <v>316</v>
      </c>
      <c r="C32" s="46" t="s">
        <v>254</v>
      </c>
      <c r="D32" s="40" t="s">
        <v>316</v>
      </c>
      <c r="E32" s="37">
        <f>COUNTIF(E$5:E$17,156%)</f>
        <v>2</v>
      </c>
    </row>
    <row r="33" spans="2:5" x14ac:dyDescent="0.25">
      <c r="B33" s="34" t="s">
        <v>316</v>
      </c>
      <c r="C33" s="46" t="s">
        <v>255</v>
      </c>
      <c r="D33" s="40" t="s">
        <v>316</v>
      </c>
      <c r="E33" s="37">
        <f>COUNTIF(E$5:E$17,155%)</f>
        <v>0</v>
      </c>
    </row>
    <row r="34" spans="2:5" x14ac:dyDescent="0.25">
      <c r="B34" s="34" t="s">
        <v>316</v>
      </c>
      <c r="C34" s="46" t="s">
        <v>256</v>
      </c>
      <c r="D34" s="40" t="s">
        <v>316</v>
      </c>
      <c r="E34" s="37">
        <f>COUNTIF(E$5:E$17,153%)</f>
        <v>1</v>
      </c>
    </row>
    <row r="35" spans="2:5" x14ac:dyDescent="0.25">
      <c r="B35" s="34" t="s">
        <v>316</v>
      </c>
      <c r="C35" s="46" t="s">
        <v>257</v>
      </c>
      <c r="D35" s="40" t="s">
        <v>316</v>
      </c>
      <c r="E35" s="37">
        <f>COUNTIF(E$5:E$17,151%)</f>
        <v>2</v>
      </c>
    </row>
    <row r="36" spans="2:5" x14ac:dyDescent="0.25">
      <c r="B36" s="34" t="s">
        <v>316</v>
      </c>
      <c r="C36" s="46" t="s">
        <v>258</v>
      </c>
      <c r="D36" s="40" t="s">
        <v>316</v>
      </c>
      <c r="E36" s="37">
        <f>COUNTIF(E$5:E$17,150%)</f>
        <v>0</v>
      </c>
    </row>
    <row r="37" spans="2:5" x14ac:dyDescent="0.25">
      <c r="B37" s="34" t="s">
        <v>316</v>
      </c>
      <c r="C37" s="46" t="s">
        <v>259</v>
      </c>
      <c r="D37" s="40" t="s">
        <v>316</v>
      </c>
      <c r="E37" s="37">
        <f>COUNTIF(E$5:E$17,148%)</f>
        <v>1</v>
      </c>
    </row>
    <row r="38" spans="2:5" x14ac:dyDescent="0.25">
      <c r="B38" s="34" t="s">
        <v>316</v>
      </c>
      <c r="C38" s="46" t="s">
        <v>260</v>
      </c>
      <c r="D38" s="40" t="s">
        <v>316</v>
      </c>
      <c r="E38" s="37">
        <f>COUNTIF(E$5:E$17,146%)</f>
        <v>0</v>
      </c>
    </row>
    <row r="39" spans="2:5" x14ac:dyDescent="0.25">
      <c r="B39" s="34" t="s">
        <v>316</v>
      </c>
      <c r="C39" s="46" t="s">
        <v>261</v>
      </c>
      <c r="D39" s="40" t="s">
        <v>316</v>
      </c>
      <c r="E39" s="37">
        <f>COUNTIF(E$5:E$17,145%)</f>
        <v>1</v>
      </c>
    </row>
    <row r="40" spans="2:5" x14ac:dyDescent="0.25">
      <c r="B40" s="34" t="s">
        <v>316</v>
      </c>
      <c r="C40" s="46" t="s">
        <v>262</v>
      </c>
      <c r="D40" s="40" t="s">
        <v>316</v>
      </c>
      <c r="E40" s="37">
        <f>COUNTIF(E$5:E$17,143%)</f>
        <v>0</v>
      </c>
    </row>
    <row r="41" spans="2:5" x14ac:dyDescent="0.25">
      <c r="B41" s="34" t="s">
        <v>316</v>
      </c>
      <c r="C41" s="46" t="s">
        <v>263</v>
      </c>
      <c r="D41" s="40" t="s">
        <v>316</v>
      </c>
      <c r="E41" s="37">
        <f>COUNTIF(E$5:E$17,141%)</f>
        <v>0</v>
      </c>
    </row>
    <row r="42" spans="2:5" x14ac:dyDescent="0.25">
      <c r="B42" s="34" t="s">
        <v>316</v>
      </c>
      <c r="C42" s="46" t="s">
        <v>264</v>
      </c>
      <c r="D42" s="40" t="s">
        <v>316</v>
      </c>
      <c r="E42" s="37">
        <f>COUNTIF(E$5:E$17,140%)</f>
        <v>0</v>
      </c>
    </row>
    <row r="43" spans="2:5" x14ac:dyDescent="0.25">
      <c r="B43" s="34" t="s">
        <v>316</v>
      </c>
      <c r="C43" s="46" t="s">
        <v>265</v>
      </c>
      <c r="D43" s="40" t="s">
        <v>316</v>
      </c>
      <c r="E43" s="37">
        <f>COUNTIF(E$5:E$17,138%)</f>
        <v>0</v>
      </c>
    </row>
    <row r="44" spans="2:5" x14ac:dyDescent="0.25">
      <c r="B44" s="34" t="s">
        <v>316</v>
      </c>
      <c r="C44" s="46" t="s">
        <v>266</v>
      </c>
      <c r="D44" s="40" t="s">
        <v>316</v>
      </c>
      <c r="E44" s="37">
        <f>COUNTIF(E$5:E$17,136%)</f>
        <v>1</v>
      </c>
    </row>
    <row r="45" spans="2:5" x14ac:dyDescent="0.25">
      <c r="B45" s="34" t="s">
        <v>316</v>
      </c>
      <c r="C45" s="46" t="s">
        <v>267</v>
      </c>
      <c r="D45" s="40" t="s">
        <v>316</v>
      </c>
      <c r="E45" s="37">
        <f>COUNTIF(E$5:E$17,135%)</f>
        <v>0</v>
      </c>
    </row>
    <row r="46" spans="2:5" x14ac:dyDescent="0.25">
      <c r="B46" s="34" t="s">
        <v>316</v>
      </c>
      <c r="C46" s="45" t="s">
        <v>268</v>
      </c>
      <c r="D46" s="40" t="s">
        <v>316</v>
      </c>
      <c r="E46" s="36">
        <f>COUNTIF(E$5:E$17,133%)</f>
        <v>1</v>
      </c>
    </row>
    <row r="47" spans="2:5" x14ac:dyDescent="0.25">
      <c r="B47" s="34" t="s">
        <v>316</v>
      </c>
      <c r="C47" s="45" t="s">
        <v>269</v>
      </c>
      <c r="D47" s="40" t="s">
        <v>316</v>
      </c>
      <c r="E47" s="36">
        <f>COUNTIF(E$5:E$17,130%)</f>
        <v>0</v>
      </c>
    </row>
    <row r="48" spans="2:5" x14ac:dyDescent="0.25">
      <c r="B48" s="34" t="s">
        <v>316</v>
      </c>
      <c r="C48" s="46" t="s">
        <v>270</v>
      </c>
      <c r="D48" s="40" t="s">
        <v>316</v>
      </c>
      <c r="E48" s="37">
        <f>COUNTIF(E$5:E$17,128%)</f>
        <v>0</v>
      </c>
    </row>
    <row r="49" spans="2:5" x14ac:dyDescent="0.25">
      <c r="B49" s="34" t="s">
        <v>316</v>
      </c>
      <c r="C49" s="46" t="s">
        <v>271</v>
      </c>
      <c r="D49" s="40" t="s">
        <v>316</v>
      </c>
      <c r="E49" s="37">
        <f>COUNTIF(E$5:E$17,125%)</f>
        <v>0</v>
      </c>
    </row>
    <row r="50" spans="2:5" x14ac:dyDescent="0.25">
      <c r="B50" s="34" t="s">
        <v>316</v>
      </c>
      <c r="C50" s="46" t="s">
        <v>272</v>
      </c>
      <c r="D50" s="40" t="s">
        <v>316</v>
      </c>
      <c r="E50" s="37">
        <f>COUNTIF(E$5:E$17,120%)</f>
        <v>0</v>
      </c>
    </row>
    <row r="51" spans="2:5" x14ac:dyDescent="0.25">
      <c r="B51" s="34" t="s">
        <v>316</v>
      </c>
      <c r="C51" s="46" t="s">
        <v>273</v>
      </c>
      <c r="D51" s="40" t="s">
        <v>316</v>
      </c>
      <c r="E51" s="37">
        <f>COUNTIF(E$5:E$17,115%)</f>
        <v>0</v>
      </c>
    </row>
    <row r="52" spans="2:5" x14ac:dyDescent="0.25">
      <c r="B52" s="34" t="s">
        <v>316</v>
      </c>
      <c r="C52" s="46" t="s">
        <v>274</v>
      </c>
      <c r="D52" s="40" t="s">
        <v>316</v>
      </c>
      <c r="E52" s="37">
        <f>COUNTIF(E$5:E$17,110%)</f>
        <v>0</v>
      </c>
    </row>
    <row r="53" spans="2:5" x14ac:dyDescent="0.25">
      <c r="B53" s="34" t="s">
        <v>316</v>
      </c>
      <c r="C53" s="46" t="s">
        <v>275</v>
      </c>
      <c r="D53" s="40" t="s">
        <v>316</v>
      </c>
      <c r="E53" s="37">
        <f>COUNTIF(E$5:E$17,105%)</f>
        <v>0</v>
      </c>
    </row>
    <row r="54" spans="2:5" x14ac:dyDescent="0.25">
      <c r="B54" s="34"/>
      <c r="C54" s="46" t="s">
        <v>276</v>
      </c>
      <c r="D54" s="40" t="s">
        <v>316</v>
      </c>
      <c r="E54" s="38">
        <f>COUNTIF(E$5:E$17,100%)</f>
        <v>0</v>
      </c>
    </row>
    <row r="55" spans="2:5" ht="15.75" thickBot="1" x14ac:dyDescent="0.3">
      <c r="B55" s="328" t="s">
        <v>201</v>
      </c>
      <c r="C55" s="329"/>
      <c r="D55" s="82">
        <f>SUM(D21:D54)</f>
        <v>12</v>
      </c>
      <c r="E55" s="41">
        <f>SUM(E21:E54)</f>
        <v>12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5:C55"/>
  </mergeCells>
  <conditionalFormatting sqref="D6:D17">
    <cfRule type="cellIs" dxfId="26" priority="1" stopIfTrue="1" operator="notEqual">
      <formula>#REF!</formula>
    </cfRule>
  </conditionalFormatting>
  <conditionalFormatting sqref="E6:E17">
    <cfRule type="cellIs" dxfId="25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DBFF-C1E9-4FF1-95A6-A1501AFE2DE8}">
  <sheetPr>
    <tabColor rgb="FFE26B0A"/>
  </sheetPr>
  <dimension ref="A2:O102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286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">
        <v>115</v>
      </c>
      <c r="B6" s="288" t="s">
        <v>125</v>
      </c>
      <c r="C6" s="289"/>
      <c r="D6" s="7">
        <v>1</v>
      </c>
      <c r="E6" s="8">
        <v>1.76</v>
      </c>
      <c r="F6" s="54">
        <f t="shared" ref="F6:F37" si="0">D6-(E6-1)/2</f>
        <v>0.62</v>
      </c>
      <c r="G6" s="10">
        <f>IF((E6-E4)=E6,1,IF(E6&gt;E4,F4+1,F4))</f>
        <v>1</v>
      </c>
    </row>
    <row r="7" spans="1:7" x14ac:dyDescent="0.25">
      <c r="A7" s="4">
        <v>142</v>
      </c>
      <c r="B7" s="288" t="s">
        <v>156</v>
      </c>
      <c r="C7" s="289"/>
      <c r="D7" s="11">
        <v>1</v>
      </c>
      <c r="E7" s="12">
        <v>1.76</v>
      </c>
      <c r="F7" s="13">
        <f t="shared" si="0"/>
        <v>0.62</v>
      </c>
      <c r="G7" s="14">
        <f>IF((F7-F6)=F7,1,IF(F7&gt;F6,G6+1,G6))</f>
        <v>1</v>
      </c>
    </row>
    <row r="8" spans="1:7" x14ac:dyDescent="0.25">
      <c r="A8" s="15">
        <v>143</v>
      </c>
      <c r="B8" s="290" t="s">
        <v>287</v>
      </c>
      <c r="C8" s="291"/>
      <c r="D8" s="11">
        <v>1</v>
      </c>
      <c r="E8" s="12">
        <v>1.76</v>
      </c>
      <c r="F8" s="13">
        <f t="shared" si="0"/>
        <v>0.62</v>
      </c>
      <c r="G8" s="14">
        <f t="shared" ref="G8:G64" si="1">IF((F8-F7)=F8,1,IF(F8&gt;F7,G7+1,G7))</f>
        <v>1</v>
      </c>
    </row>
    <row r="9" spans="1:7" x14ac:dyDescent="0.25">
      <c r="A9" s="4">
        <v>144</v>
      </c>
      <c r="B9" s="288" t="s">
        <v>160</v>
      </c>
      <c r="C9" s="289"/>
      <c r="D9" s="11">
        <v>1</v>
      </c>
      <c r="E9" s="12">
        <v>1.76</v>
      </c>
      <c r="F9" s="13">
        <f t="shared" si="0"/>
        <v>0.62</v>
      </c>
      <c r="G9" s="14">
        <f t="shared" si="1"/>
        <v>1</v>
      </c>
    </row>
    <row r="10" spans="1:7" x14ac:dyDescent="0.25">
      <c r="A10" s="4">
        <v>152</v>
      </c>
      <c r="B10" s="288" t="s">
        <v>170</v>
      </c>
      <c r="C10" s="289"/>
      <c r="D10" s="11">
        <v>1</v>
      </c>
      <c r="E10" s="12">
        <v>1.76</v>
      </c>
      <c r="F10" s="13">
        <f t="shared" si="0"/>
        <v>0.62</v>
      </c>
      <c r="G10" s="14">
        <f t="shared" si="1"/>
        <v>1</v>
      </c>
    </row>
    <row r="11" spans="1:7" x14ac:dyDescent="0.25">
      <c r="A11" s="4">
        <v>100</v>
      </c>
      <c r="B11" s="288" t="s">
        <v>106</v>
      </c>
      <c r="C11" s="289"/>
      <c r="D11" s="11">
        <v>1.05</v>
      </c>
      <c r="E11" s="12">
        <v>1.76</v>
      </c>
      <c r="F11" s="13">
        <f t="shared" si="0"/>
        <v>0.67</v>
      </c>
      <c r="G11" s="14">
        <f t="shared" si="1"/>
        <v>2</v>
      </c>
    </row>
    <row r="12" spans="1:7" x14ac:dyDescent="0.25">
      <c r="A12" s="4">
        <v>125</v>
      </c>
      <c r="B12" s="288" t="s">
        <v>137</v>
      </c>
      <c r="C12" s="289"/>
      <c r="D12" s="11">
        <v>1.1000000000000001</v>
      </c>
      <c r="E12" s="12">
        <v>1.76</v>
      </c>
      <c r="F12" s="13">
        <f t="shared" si="0"/>
        <v>0.72000000000000008</v>
      </c>
      <c r="G12" s="14">
        <f t="shared" si="1"/>
        <v>3</v>
      </c>
    </row>
    <row r="13" spans="1:7" x14ac:dyDescent="0.25">
      <c r="A13" s="4">
        <v>162</v>
      </c>
      <c r="B13" s="288" t="s">
        <v>181</v>
      </c>
      <c r="C13" s="289"/>
      <c r="D13" s="11">
        <v>1.1000000000000001</v>
      </c>
      <c r="E13" s="12">
        <v>1.7</v>
      </c>
      <c r="F13" s="13">
        <f t="shared" si="0"/>
        <v>0.75000000000000011</v>
      </c>
      <c r="G13" s="14">
        <f t="shared" si="1"/>
        <v>4</v>
      </c>
    </row>
    <row r="14" spans="1:7" x14ac:dyDescent="0.25">
      <c r="A14" s="4">
        <v>104</v>
      </c>
      <c r="B14" s="288" t="s">
        <v>111</v>
      </c>
      <c r="C14" s="289"/>
      <c r="D14" s="11">
        <v>1.1499999999999999</v>
      </c>
      <c r="E14" s="12">
        <v>1.76</v>
      </c>
      <c r="F14" s="13">
        <f t="shared" si="0"/>
        <v>0.76999999999999991</v>
      </c>
      <c r="G14" s="14">
        <f t="shared" si="1"/>
        <v>5</v>
      </c>
    </row>
    <row r="15" spans="1:7" x14ac:dyDescent="0.25">
      <c r="A15" s="4">
        <v>110</v>
      </c>
      <c r="B15" s="288" t="s">
        <v>217</v>
      </c>
      <c r="C15" s="289"/>
      <c r="D15" s="11">
        <v>1.1000000000000001</v>
      </c>
      <c r="E15" s="12">
        <v>1.66</v>
      </c>
      <c r="F15" s="13">
        <f t="shared" si="0"/>
        <v>0.77000000000000013</v>
      </c>
      <c r="G15" s="14">
        <f t="shared" si="1"/>
        <v>5</v>
      </c>
    </row>
    <row r="16" spans="1:7" x14ac:dyDescent="0.25">
      <c r="A16" s="4">
        <v>138</v>
      </c>
      <c r="B16" s="288" t="s">
        <v>152</v>
      </c>
      <c r="C16" s="289"/>
      <c r="D16" s="11">
        <v>1.1000000000000001</v>
      </c>
      <c r="E16" s="12">
        <v>1.66</v>
      </c>
      <c r="F16" s="13">
        <f t="shared" si="0"/>
        <v>0.77000000000000013</v>
      </c>
      <c r="G16" s="14">
        <f t="shared" si="1"/>
        <v>5</v>
      </c>
    </row>
    <row r="17" spans="1:10" x14ac:dyDescent="0.25">
      <c r="A17" s="4">
        <v>156</v>
      </c>
      <c r="B17" s="288" t="s">
        <v>174</v>
      </c>
      <c r="C17" s="289"/>
      <c r="D17" s="11">
        <v>1.1499999999999999</v>
      </c>
      <c r="E17" s="12">
        <v>1.73</v>
      </c>
      <c r="F17" s="13">
        <f t="shared" si="0"/>
        <v>0.78499999999999992</v>
      </c>
      <c r="G17" s="14">
        <f t="shared" si="1"/>
        <v>6</v>
      </c>
    </row>
    <row r="18" spans="1:10" x14ac:dyDescent="0.25">
      <c r="A18" s="4">
        <v>137</v>
      </c>
      <c r="B18" s="288" t="s">
        <v>151</v>
      </c>
      <c r="C18" s="289"/>
      <c r="D18" s="11">
        <v>1.1000000000000001</v>
      </c>
      <c r="E18" s="12">
        <v>1.63</v>
      </c>
      <c r="F18" s="13">
        <f t="shared" si="0"/>
        <v>0.78500000000000014</v>
      </c>
      <c r="G18" s="14">
        <f t="shared" si="1"/>
        <v>6</v>
      </c>
    </row>
    <row r="19" spans="1:10" x14ac:dyDescent="0.25">
      <c r="A19" s="4">
        <v>149</v>
      </c>
      <c r="B19" s="288" t="s">
        <v>167</v>
      </c>
      <c r="C19" s="289"/>
      <c r="D19" s="11">
        <v>1.1000000000000001</v>
      </c>
      <c r="E19" s="12">
        <v>1.61</v>
      </c>
      <c r="F19" s="13">
        <f t="shared" si="0"/>
        <v>0.79500000000000004</v>
      </c>
      <c r="G19" s="14">
        <f t="shared" si="1"/>
        <v>7</v>
      </c>
    </row>
    <row r="20" spans="1:10" x14ac:dyDescent="0.25">
      <c r="A20" s="4">
        <v>99</v>
      </c>
      <c r="B20" s="288" t="s">
        <v>105</v>
      </c>
      <c r="C20" s="289"/>
      <c r="D20" s="11">
        <v>1.2</v>
      </c>
      <c r="E20" s="12">
        <v>1.76</v>
      </c>
      <c r="F20" s="13">
        <f t="shared" si="0"/>
        <v>0.82</v>
      </c>
      <c r="G20" s="14">
        <f t="shared" si="1"/>
        <v>8</v>
      </c>
    </row>
    <row r="21" spans="1:10" x14ac:dyDescent="0.25">
      <c r="A21" s="4">
        <v>131</v>
      </c>
      <c r="B21" s="288" t="s">
        <v>144</v>
      </c>
      <c r="C21" s="289"/>
      <c r="D21" s="11">
        <v>1.1499999999999999</v>
      </c>
      <c r="E21" s="12">
        <v>1.63</v>
      </c>
      <c r="F21" s="13">
        <f t="shared" si="0"/>
        <v>0.83499999999999996</v>
      </c>
      <c r="G21" s="14">
        <f t="shared" si="1"/>
        <v>9</v>
      </c>
    </row>
    <row r="22" spans="1:10" x14ac:dyDescent="0.25">
      <c r="A22" s="4">
        <v>166</v>
      </c>
      <c r="B22" s="288" t="s">
        <v>185</v>
      </c>
      <c r="C22" s="289"/>
      <c r="D22" s="11">
        <v>1.1000000000000001</v>
      </c>
      <c r="E22" s="12">
        <v>1.53</v>
      </c>
      <c r="F22" s="13">
        <f t="shared" si="0"/>
        <v>0.83500000000000008</v>
      </c>
      <c r="G22" s="14">
        <f t="shared" si="1"/>
        <v>9</v>
      </c>
    </row>
    <row r="23" spans="1:10" x14ac:dyDescent="0.25">
      <c r="A23" s="4">
        <v>161</v>
      </c>
      <c r="B23" s="288" t="s">
        <v>180</v>
      </c>
      <c r="C23" s="289"/>
      <c r="D23" s="11">
        <v>1.2</v>
      </c>
      <c r="E23" s="12">
        <v>1.7</v>
      </c>
      <c r="F23" s="13">
        <f t="shared" si="0"/>
        <v>0.85</v>
      </c>
      <c r="G23" s="14">
        <f t="shared" si="1"/>
        <v>10</v>
      </c>
    </row>
    <row r="24" spans="1:10" x14ac:dyDescent="0.25">
      <c r="A24" s="4">
        <v>153</v>
      </c>
      <c r="B24" s="288" t="s">
        <v>171</v>
      </c>
      <c r="C24" s="289"/>
      <c r="D24" s="11">
        <v>1.2</v>
      </c>
      <c r="E24" s="12">
        <v>1.68</v>
      </c>
      <c r="F24" s="13">
        <f t="shared" si="0"/>
        <v>0.86</v>
      </c>
      <c r="G24" s="14">
        <f t="shared" si="1"/>
        <v>11</v>
      </c>
    </row>
    <row r="25" spans="1:10" x14ac:dyDescent="0.25">
      <c r="A25" s="4">
        <v>124</v>
      </c>
      <c r="B25" s="288" t="s">
        <v>136</v>
      </c>
      <c r="C25" s="289"/>
      <c r="D25" s="11">
        <v>1.1499999999999999</v>
      </c>
      <c r="E25" s="12">
        <v>1.56</v>
      </c>
      <c r="F25" s="13">
        <f t="shared" si="0"/>
        <v>0.86999999999999988</v>
      </c>
      <c r="G25" s="14">
        <f t="shared" si="1"/>
        <v>12</v>
      </c>
    </row>
    <row r="26" spans="1:10" x14ac:dyDescent="0.25">
      <c r="A26" s="4">
        <v>141</v>
      </c>
      <c r="B26" s="288" t="s">
        <v>155</v>
      </c>
      <c r="C26" s="289"/>
      <c r="D26" s="11">
        <v>1.2</v>
      </c>
      <c r="E26" s="12">
        <v>1.66</v>
      </c>
      <c r="F26" s="13">
        <f t="shared" si="0"/>
        <v>0.87</v>
      </c>
      <c r="G26" s="14">
        <f t="shared" si="1"/>
        <v>12</v>
      </c>
    </row>
    <row r="27" spans="1:10" x14ac:dyDescent="0.25">
      <c r="A27" s="4">
        <v>157</v>
      </c>
      <c r="B27" s="288" t="s">
        <v>175</v>
      </c>
      <c r="C27" s="289"/>
      <c r="D27" s="11">
        <v>1.2</v>
      </c>
      <c r="E27" s="12">
        <v>1.66</v>
      </c>
      <c r="F27" s="13">
        <f t="shared" si="0"/>
        <v>0.87</v>
      </c>
      <c r="G27" s="14">
        <f t="shared" si="1"/>
        <v>12</v>
      </c>
    </row>
    <row r="28" spans="1:10" x14ac:dyDescent="0.25">
      <c r="A28" s="4">
        <v>164</v>
      </c>
      <c r="B28" s="288" t="s">
        <v>183</v>
      </c>
      <c r="C28" s="289"/>
      <c r="D28" s="11">
        <v>1.2</v>
      </c>
      <c r="E28" s="12">
        <v>1.66</v>
      </c>
      <c r="F28" s="13">
        <f t="shared" si="0"/>
        <v>0.87</v>
      </c>
      <c r="G28" s="14">
        <f t="shared" si="1"/>
        <v>12</v>
      </c>
      <c r="J28" s="1"/>
    </row>
    <row r="29" spans="1:10" x14ac:dyDescent="0.25">
      <c r="A29" s="4">
        <v>129</v>
      </c>
      <c r="B29" s="288" t="s">
        <v>142</v>
      </c>
      <c r="C29" s="289"/>
      <c r="D29" s="11">
        <v>1.2</v>
      </c>
      <c r="E29" s="12">
        <v>1.63</v>
      </c>
      <c r="F29" s="13">
        <f t="shared" si="0"/>
        <v>0.88500000000000001</v>
      </c>
      <c r="G29" s="14">
        <f t="shared" si="1"/>
        <v>13</v>
      </c>
    </row>
    <row r="30" spans="1:10" x14ac:dyDescent="0.25">
      <c r="A30" s="4">
        <v>108</v>
      </c>
      <c r="B30" s="288" t="s">
        <v>115</v>
      </c>
      <c r="C30" s="289"/>
      <c r="D30" s="11">
        <v>1.2</v>
      </c>
      <c r="E30" s="12">
        <v>1.61</v>
      </c>
      <c r="F30" s="13">
        <f t="shared" si="0"/>
        <v>0.89499999999999991</v>
      </c>
      <c r="G30" s="14">
        <f t="shared" si="1"/>
        <v>14</v>
      </c>
    </row>
    <row r="31" spans="1:10" x14ac:dyDescent="0.25">
      <c r="A31" s="4">
        <v>150</v>
      </c>
      <c r="B31" s="288" t="s">
        <v>168</v>
      </c>
      <c r="C31" s="289"/>
      <c r="D31" s="11">
        <v>1.2</v>
      </c>
      <c r="E31" s="12">
        <v>1.61</v>
      </c>
      <c r="F31" s="13">
        <f t="shared" si="0"/>
        <v>0.89499999999999991</v>
      </c>
      <c r="G31" s="14">
        <f t="shared" si="1"/>
        <v>14</v>
      </c>
    </row>
    <row r="32" spans="1:10" x14ac:dyDescent="0.25">
      <c r="A32" s="4">
        <v>160</v>
      </c>
      <c r="B32" s="288" t="s">
        <v>179</v>
      </c>
      <c r="C32" s="289"/>
      <c r="D32" s="11">
        <v>1.25</v>
      </c>
      <c r="E32" s="12">
        <v>1.71</v>
      </c>
      <c r="F32" s="13">
        <f t="shared" si="0"/>
        <v>0.89500000000000002</v>
      </c>
      <c r="G32" s="14">
        <f t="shared" si="1"/>
        <v>14</v>
      </c>
    </row>
    <row r="33" spans="1:7" x14ac:dyDescent="0.25">
      <c r="A33" s="4">
        <v>106</v>
      </c>
      <c r="B33" s="288" t="s">
        <v>113</v>
      </c>
      <c r="C33" s="289"/>
      <c r="D33" s="11">
        <v>1.2</v>
      </c>
      <c r="E33" s="12">
        <v>1.58</v>
      </c>
      <c r="F33" s="13">
        <f t="shared" si="0"/>
        <v>0.90999999999999992</v>
      </c>
      <c r="G33" s="14">
        <f t="shared" si="1"/>
        <v>15</v>
      </c>
    </row>
    <row r="34" spans="1:7" x14ac:dyDescent="0.25">
      <c r="A34" s="4">
        <v>132</v>
      </c>
      <c r="B34" s="288" t="s">
        <v>146</v>
      </c>
      <c r="C34" s="289"/>
      <c r="D34" s="11">
        <v>1.2</v>
      </c>
      <c r="E34" s="12">
        <v>1.56</v>
      </c>
      <c r="F34" s="13">
        <f t="shared" si="0"/>
        <v>0.91999999999999993</v>
      </c>
      <c r="G34" s="14">
        <f t="shared" si="1"/>
        <v>16</v>
      </c>
    </row>
    <row r="35" spans="1:7" x14ac:dyDescent="0.25">
      <c r="A35" s="4">
        <v>151</v>
      </c>
      <c r="B35" s="288" t="s">
        <v>169</v>
      </c>
      <c r="C35" s="289"/>
      <c r="D35" s="11">
        <v>1.3</v>
      </c>
      <c r="E35" s="12">
        <v>1.76</v>
      </c>
      <c r="F35" s="13">
        <f t="shared" si="0"/>
        <v>0.92</v>
      </c>
      <c r="G35" s="14">
        <f t="shared" si="1"/>
        <v>16</v>
      </c>
    </row>
    <row r="36" spans="1:7" x14ac:dyDescent="0.25">
      <c r="A36" s="4">
        <v>147</v>
      </c>
      <c r="B36" s="288" t="s">
        <v>163</v>
      </c>
      <c r="C36" s="289"/>
      <c r="D36" s="11">
        <v>1.2</v>
      </c>
      <c r="E36" s="12">
        <v>1.55</v>
      </c>
      <c r="F36" s="13">
        <f t="shared" si="0"/>
        <v>0.92499999999999993</v>
      </c>
      <c r="G36" s="14">
        <f t="shared" si="1"/>
        <v>17</v>
      </c>
    </row>
    <row r="37" spans="1:7" x14ac:dyDescent="0.25">
      <c r="A37" s="4">
        <v>134</v>
      </c>
      <c r="B37" s="288" t="s">
        <v>148</v>
      </c>
      <c r="C37" s="289"/>
      <c r="D37" s="11">
        <v>1.25</v>
      </c>
      <c r="E37" s="12">
        <v>1.65</v>
      </c>
      <c r="F37" s="13">
        <f t="shared" si="0"/>
        <v>0.92500000000000004</v>
      </c>
      <c r="G37" s="14">
        <f t="shared" si="1"/>
        <v>17</v>
      </c>
    </row>
    <row r="38" spans="1:7" x14ac:dyDescent="0.25">
      <c r="A38" s="4">
        <v>122</v>
      </c>
      <c r="B38" s="288" t="s">
        <v>134</v>
      </c>
      <c r="C38" s="289"/>
      <c r="D38" s="11">
        <v>1.25</v>
      </c>
      <c r="E38" s="12">
        <v>1.63</v>
      </c>
      <c r="F38" s="13">
        <f t="shared" ref="F38:F64" si="2">D38-(E38-1)/2</f>
        <v>0.93500000000000005</v>
      </c>
      <c r="G38" s="14">
        <f t="shared" si="1"/>
        <v>18</v>
      </c>
    </row>
    <row r="39" spans="1:7" x14ac:dyDescent="0.25">
      <c r="A39" s="4">
        <v>155</v>
      </c>
      <c r="B39" s="288" t="s">
        <v>173</v>
      </c>
      <c r="C39" s="289"/>
      <c r="D39" s="11">
        <v>1.25</v>
      </c>
      <c r="E39" s="12">
        <v>1.63</v>
      </c>
      <c r="F39" s="13">
        <f t="shared" si="2"/>
        <v>0.93500000000000005</v>
      </c>
      <c r="G39" s="14">
        <f t="shared" si="1"/>
        <v>18</v>
      </c>
    </row>
    <row r="40" spans="1:7" x14ac:dyDescent="0.25">
      <c r="A40" s="4">
        <v>146</v>
      </c>
      <c r="B40" s="288" t="s">
        <v>162</v>
      </c>
      <c r="C40" s="289"/>
      <c r="D40" s="11">
        <v>1.2</v>
      </c>
      <c r="E40" s="12">
        <v>1.5</v>
      </c>
      <c r="F40" s="13">
        <f t="shared" si="2"/>
        <v>0.95</v>
      </c>
      <c r="G40" s="14">
        <f t="shared" si="1"/>
        <v>19</v>
      </c>
    </row>
    <row r="41" spans="1:7" x14ac:dyDescent="0.25">
      <c r="A41" s="4">
        <v>167</v>
      </c>
      <c r="B41" s="288" t="s">
        <v>186</v>
      </c>
      <c r="C41" s="289"/>
      <c r="D41" s="11">
        <v>1.25</v>
      </c>
      <c r="E41" s="12">
        <v>1.58</v>
      </c>
      <c r="F41" s="13">
        <f t="shared" si="2"/>
        <v>0.96</v>
      </c>
      <c r="G41" s="14">
        <f t="shared" si="1"/>
        <v>20</v>
      </c>
    </row>
    <row r="42" spans="1:7" x14ac:dyDescent="0.25">
      <c r="A42" s="4">
        <v>95</v>
      </c>
      <c r="B42" s="288" t="s">
        <v>102</v>
      </c>
      <c r="C42" s="289"/>
      <c r="D42" s="11">
        <v>1.2</v>
      </c>
      <c r="E42" s="12">
        <v>1.46</v>
      </c>
      <c r="F42" s="13">
        <f t="shared" si="2"/>
        <v>0.97</v>
      </c>
      <c r="G42" s="14">
        <f t="shared" si="1"/>
        <v>21</v>
      </c>
    </row>
    <row r="43" spans="1:7" x14ac:dyDescent="0.25">
      <c r="A43" s="4">
        <v>136</v>
      </c>
      <c r="B43" s="288" t="s">
        <v>150</v>
      </c>
      <c r="C43" s="289"/>
      <c r="D43" s="11">
        <v>1.2</v>
      </c>
      <c r="E43" s="12">
        <v>1.46</v>
      </c>
      <c r="F43" s="13">
        <f t="shared" si="2"/>
        <v>0.97</v>
      </c>
      <c r="G43" s="14">
        <f t="shared" si="1"/>
        <v>21</v>
      </c>
    </row>
    <row r="44" spans="1:7" x14ac:dyDescent="0.25">
      <c r="A44" s="4">
        <v>140</v>
      </c>
      <c r="B44" s="288" t="s">
        <v>154</v>
      </c>
      <c r="C44" s="289"/>
      <c r="D44" s="11">
        <v>1.2</v>
      </c>
      <c r="E44" s="12">
        <v>1.46</v>
      </c>
      <c r="F44" s="13">
        <f t="shared" si="2"/>
        <v>0.97</v>
      </c>
      <c r="G44" s="14">
        <f t="shared" si="1"/>
        <v>21</v>
      </c>
    </row>
    <row r="45" spans="1:7" x14ac:dyDescent="0.25">
      <c r="A45" s="4">
        <v>120</v>
      </c>
      <c r="B45" s="288" t="s">
        <v>131</v>
      </c>
      <c r="C45" s="289"/>
      <c r="D45" s="11">
        <v>1.3</v>
      </c>
      <c r="E45" s="12">
        <v>1.66</v>
      </c>
      <c r="F45" s="13">
        <f t="shared" si="2"/>
        <v>0.97000000000000008</v>
      </c>
      <c r="G45" s="14">
        <f t="shared" si="1"/>
        <v>21</v>
      </c>
    </row>
    <row r="46" spans="1:7" x14ac:dyDescent="0.25">
      <c r="A46" s="4">
        <v>127</v>
      </c>
      <c r="B46" s="288" t="s">
        <v>140</v>
      </c>
      <c r="C46" s="289"/>
      <c r="D46" s="11">
        <v>1.3</v>
      </c>
      <c r="E46" s="12">
        <v>1.66</v>
      </c>
      <c r="F46" s="13">
        <f t="shared" si="2"/>
        <v>0.97000000000000008</v>
      </c>
      <c r="G46" s="14">
        <f t="shared" si="1"/>
        <v>21</v>
      </c>
    </row>
    <row r="47" spans="1:7" x14ac:dyDescent="0.25">
      <c r="A47" s="4">
        <v>139</v>
      </c>
      <c r="B47" s="288" t="s">
        <v>153</v>
      </c>
      <c r="C47" s="289"/>
      <c r="D47" s="11">
        <v>1.25</v>
      </c>
      <c r="E47" s="12">
        <v>1.53</v>
      </c>
      <c r="F47" s="13">
        <f t="shared" si="2"/>
        <v>0.98499999999999999</v>
      </c>
      <c r="G47" s="14">
        <f t="shared" si="1"/>
        <v>22</v>
      </c>
    </row>
    <row r="48" spans="1:7" x14ac:dyDescent="0.25">
      <c r="A48" s="4">
        <v>113</v>
      </c>
      <c r="B48" s="288" t="s">
        <v>123</v>
      </c>
      <c r="C48" s="289"/>
      <c r="D48" s="11">
        <v>1.3</v>
      </c>
      <c r="E48" s="12">
        <v>1.58</v>
      </c>
      <c r="F48" s="13">
        <f t="shared" si="2"/>
        <v>1.01</v>
      </c>
      <c r="G48" s="14">
        <f t="shared" si="1"/>
        <v>23</v>
      </c>
    </row>
    <row r="49" spans="1:7" x14ac:dyDescent="0.25">
      <c r="A49" s="4">
        <v>111</v>
      </c>
      <c r="B49" s="288" t="s">
        <v>288</v>
      </c>
      <c r="C49" s="289"/>
      <c r="D49" s="11">
        <v>1.25</v>
      </c>
      <c r="E49" s="12">
        <v>1.46</v>
      </c>
      <c r="F49" s="13">
        <f t="shared" si="2"/>
        <v>1.02</v>
      </c>
      <c r="G49" s="14">
        <f t="shared" si="1"/>
        <v>24</v>
      </c>
    </row>
    <row r="50" spans="1:7" x14ac:dyDescent="0.25">
      <c r="A50" s="4">
        <v>121</v>
      </c>
      <c r="B50" s="288" t="s">
        <v>133</v>
      </c>
      <c r="C50" s="289"/>
      <c r="D50" s="11">
        <v>1.25</v>
      </c>
      <c r="E50" s="12">
        <v>1.46</v>
      </c>
      <c r="F50" s="13">
        <f t="shared" si="2"/>
        <v>1.02</v>
      </c>
      <c r="G50" s="14">
        <f t="shared" si="1"/>
        <v>24</v>
      </c>
    </row>
    <row r="51" spans="1:7" x14ac:dyDescent="0.25">
      <c r="A51" s="4">
        <v>130</v>
      </c>
      <c r="B51" s="288" t="s">
        <v>143</v>
      </c>
      <c r="C51" s="289"/>
      <c r="D51" s="11">
        <v>1.3</v>
      </c>
      <c r="E51" s="12">
        <v>1.56</v>
      </c>
      <c r="F51" s="13">
        <f t="shared" si="2"/>
        <v>1.02</v>
      </c>
      <c r="G51" s="14">
        <f t="shared" si="1"/>
        <v>24</v>
      </c>
    </row>
    <row r="52" spans="1:7" x14ac:dyDescent="0.25">
      <c r="A52" s="4">
        <v>98</v>
      </c>
      <c r="B52" s="288" t="s">
        <v>104</v>
      </c>
      <c r="C52" s="289"/>
      <c r="D52" s="11">
        <v>1.25</v>
      </c>
      <c r="E52" s="12">
        <v>1.43</v>
      </c>
      <c r="F52" s="13">
        <f t="shared" si="2"/>
        <v>1.0350000000000001</v>
      </c>
      <c r="G52" s="14">
        <f t="shared" si="1"/>
        <v>25</v>
      </c>
    </row>
    <row r="53" spans="1:7" x14ac:dyDescent="0.25">
      <c r="A53" s="4">
        <v>128</v>
      </c>
      <c r="B53" s="288" t="s">
        <v>141</v>
      </c>
      <c r="C53" s="289"/>
      <c r="D53" s="11">
        <v>1.25</v>
      </c>
      <c r="E53" s="12">
        <v>1.43</v>
      </c>
      <c r="F53" s="13">
        <f t="shared" si="2"/>
        <v>1.0350000000000001</v>
      </c>
      <c r="G53" s="14">
        <f t="shared" si="1"/>
        <v>25</v>
      </c>
    </row>
    <row r="54" spans="1:7" x14ac:dyDescent="0.25">
      <c r="A54" s="4">
        <v>145</v>
      </c>
      <c r="B54" s="288" t="s">
        <v>161</v>
      </c>
      <c r="C54" s="289"/>
      <c r="D54" s="11">
        <v>1.25</v>
      </c>
      <c r="E54" s="12">
        <v>1.43</v>
      </c>
      <c r="F54" s="13">
        <f t="shared" si="2"/>
        <v>1.0350000000000001</v>
      </c>
      <c r="G54" s="14">
        <f t="shared" si="1"/>
        <v>25</v>
      </c>
    </row>
    <row r="55" spans="1:7" x14ac:dyDescent="0.25">
      <c r="A55" s="4">
        <v>158</v>
      </c>
      <c r="B55" s="288" t="s">
        <v>176</v>
      </c>
      <c r="C55" s="289"/>
      <c r="D55" s="11">
        <v>1.3</v>
      </c>
      <c r="E55" s="12">
        <v>1.53</v>
      </c>
      <c r="F55" s="13">
        <f t="shared" si="2"/>
        <v>1.0350000000000001</v>
      </c>
      <c r="G55" s="14">
        <f t="shared" si="1"/>
        <v>25</v>
      </c>
    </row>
    <row r="56" spans="1:7" x14ac:dyDescent="0.25">
      <c r="A56" s="4">
        <v>165</v>
      </c>
      <c r="B56" s="288" t="s">
        <v>184</v>
      </c>
      <c r="C56" s="289"/>
      <c r="D56" s="11">
        <v>1.3</v>
      </c>
      <c r="E56" s="12">
        <v>1.51</v>
      </c>
      <c r="F56" s="13">
        <f t="shared" si="2"/>
        <v>1.0449999999999999</v>
      </c>
      <c r="G56" s="14">
        <f t="shared" si="1"/>
        <v>26</v>
      </c>
    </row>
    <row r="57" spans="1:7" x14ac:dyDescent="0.25">
      <c r="A57" s="4">
        <v>114</v>
      </c>
      <c r="B57" s="288" t="s">
        <v>124</v>
      </c>
      <c r="C57" s="289"/>
      <c r="D57" s="11">
        <v>1.25</v>
      </c>
      <c r="E57" s="12">
        <v>1.4</v>
      </c>
      <c r="F57" s="13">
        <f t="shared" si="2"/>
        <v>1.05</v>
      </c>
      <c r="G57" s="14">
        <f t="shared" si="1"/>
        <v>27</v>
      </c>
    </row>
    <row r="58" spans="1:7" x14ac:dyDescent="0.25">
      <c r="A58" s="4">
        <v>92</v>
      </c>
      <c r="B58" s="288" t="s">
        <v>99</v>
      </c>
      <c r="C58" s="289"/>
      <c r="D58" s="11">
        <v>1.3</v>
      </c>
      <c r="E58" s="12">
        <v>1.46</v>
      </c>
      <c r="F58" s="13">
        <f t="shared" si="2"/>
        <v>1.07</v>
      </c>
      <c r="G58" s="14">
        <f t="shared" si="1"/>
        <v>28</v>
      </c>
    </row>
    <row r="59" spans="1:7" x14ac:dyDescent="0.25">
      <c r="A59" s="4">
        <v>118</v>
      </c>
      <c r="B59" s="288" t="s">
        <v>129</v>
      </c>
      <c r="C59" s="289"/>
      <c r="D59" s="11">
        <v>1.35</v>
      </c>
      <c r="E59" s="12">
        <v>1.5</v>
      </c>
      <c r="F59" s="13">
        <f t="shared" si="2"/>
        <v>1.1000000000000001</v>
      </c>
      <c r="G59" s="14">
        <f t="shared" si="1"/>
        <v>29</v>
      </c>
    </row>
    <row r="60" spans="1:7" x14ac:dyDescent="0.25">
      <c r="A60" s="4">
        <v>117</v>
      </c>
      <c r="B60" s="288" t="s">
        <v>289</v>
      </c>
      <c r="C60" s="289"/>
      <c r="D60" s="11">
        <v>1.35</v>
      </c>
      <c r="E60" s="12">
        <v>1.48</v>
      </c>
      <c r="F60" s="13">
        <f t="shared" si="2"/>
        <v>1.1100000000000001</v>
      </c>
      <c r="G60" s="14">
        <f t="shared" si="1"/>
        <v>30</v>
      </c>
    </row>
    <row r="61" spans="1:7" x14ac:dyDescent="0.25">
      <c r="A61" s="4">
        <v>159</v>
      </c>
      <c r="B61" s="288" t="s">
        <v>178</v>
      </c>
      <c r="C61" s="289"/>
      <c r="D61" s="11">
        <v>1.35</v>
      </c>
      <c r="E61" s="12">
        <v>1.41</v>
      </c>
      <c r="F61" s="13">
        <f t="shared" si="2"/>
        <v>1.145</v>
      </c>
      <c r="G61" s="14">
        <f t="shared" si="1"/>
        <v>31</v>
      </c>
    </row>
    <row r="62" spans="1:7" x14ac:dyDescent="0.25">
      <c r="A62" s="4">
        <v>126</v>
      </c>
      <c r="B62" s="288" t="s">
        <v>138</v>
      </c>
      <c r="C62" s="289"/>
      <c r="D62" s="11">
        <v>1.2</v>
      </c>
      <c r="E62" s="12">
        <v>1.1000000000000001</v>
      </c>
      <c r="F62" s="13">
        <f t="shared" si="2"/>
        <v>1.1499999999999999</v>
      </c>
      <c r="G62" s="14">
        <f t="shared" si="1"/>
        <v>32</v>
      </c>
    </row>
    <row r="63" spans="1:7" x14ac:dyDescent="0.25">
      <c r="A63" s="4">
        <v>135</v>
      </c>
      <c r="B63" s="288" t="s">
        <v>149</v>
      </c>
      <c r="C63" s="289"/>
      <c r="D63" s="11">
        <v>1.35</v>
      </c>
      <c r="E63" s="12">
        <v>1.38</v>
      </c>
      <c r="F63" s="13">
        <f t="shared" si="2"/>
        <v>1.1600000000000001</v>
      </c>
      <c r="G63" s="14">
        <f t="shared" si="1"/>
        <v>33</v>
      </c>
    </row>
    <row r="64" spans="1:7" ht="15.75" thickBot="1" x14ac:dyDescent="0.3">
      <c r="A64" s="292">
        <v>163</v>
      </c>
      <c r="B64" s="293" t="s">
        <v>182</v>
      </c>
      <c r="C64" s="294"/>
      <c r="D64" s="22">
        <v>1.35</v>
      </c>
      <c r="E64" s="23">
        <v>1.33</v>
      </c>
      <c r="F64" s="24">
        <f t="shared" si="2"/>
        <v>1.1850000000000001</v>
      </c>
      <c r="G64" s="25">
        <f t="shared" si="1"/>
        <v>34</v>
      </c>
    </row>
    <row r="66" spans="2:6" s="48" customFormat="1" x14ac:dyDescent="0.25">
      <c r="C66" s="83" t="s">
        <v>189</v>
      </c>
      <c r="D66" s="306">
        <f>AVERAGE(D6:D64)</f>
        <v>1.2016949152542367</v>
      </c>
      <c r="E66" s="307">
        <f>AVERAGE(E6:E64)</f>
        <v>1.5862711864406778</v>
      </c>
      <c r="F66" s="306">
        <f>AVERAGE(F6:F64)</f>
        <v>0.90855932203389811</v>
      </c>
    </row>
    <row r="67" spans="2:6" ht="15.75" thickBot="1" x14ac:dyDescent="0.3"/>
    <row r="68" spans="2:6" x14ac:dyDescent="0.25">
      <c r="B68" s="42" t="s">
        <v>232</v>
      </c>
      <c r="C68" s="43" t="s">
        <v>233</v>
      </c>
      <c r="D68" s="32">
        <f>COUNTIF(D$5:D$64,1)</f>
        <v>5</v>
      </c>
      <c r="E68" s="35">
        <f>COUNTIF(E$5:E$64,176%)</f>
        <v>10</v>
      </c>
    </row>
    <row r="69" spans="2:6" x14ac:dyDescent="0.25">
      <c r="B69" s="44" t="s">
        <v>234</v>
      </c>
      <c r="C69" s="45" t="s">
        <v>235</v>
      </c>
      <c r="D69" s="39">
        <f>COUNTIF(D$5:D$64,1.05)</f>
        <v>1</v>
      </c>
      <c r="E69" s="36">
        <f>COUNTIF(E$5:E$64,173%)</f>
        <v>1</v>
      </c>
    </row>
    <row r="70" spans="2:6" x14ac:dyDescent="0.25">
      <c r="B70" s="44" t="s">
        <v>236</v>
      </c>
      <c r="C70" s="46" t="s">
        <v>237</v>
      </c>
      <c r="D70" s="39">
        <f>COUNTIF(D$5:D$64,1.1)</f>
        <v>7</v>
      </c>
      <c r="E70" s="37">
        <f>COUNTIF(E$5:E$64,171%)</f>
        <v>1</v>
      </c>
    </row>
    <row r="71" spans="2:6" x14ac:dyDescent="0.25">
      <c r="B71" s="44" t="s">
        <v>238</v>
      </c>
      <c r="C71" s="46" t="s">
        <v>239</v>
      </c>
      <c r="D71" s="33">
        <f>COUNTIF(D$5:D$64,1.15)</f>
        <v>4</v>
      </c>
      <c r="E71" s="37">
        <f>COUNTIF(E$5:E$64,170%)</f>
        <v>2</v>
      </c>
    </row>
    <row r="72" spans="2:6" x14ac:dyDescent="0.25">
      <c r="B72" s="44" t="s">
        <v>240</v>
      </c>
      <c r="C72" s="46" t="s">
        <v>241</v>
      </c>
      <c r="D72" s="33">
        <f>COUNTIF(D$5:D$64,1.2)</f>
        <v>17</v>
      </c>
      <c r="E72" s="37">
        <f>COUNTIF(E$5:E$64,168%)</f>
        <v>1</v>
      </c>
    </row>
    <row r="73" spans="2:6" x14ac:dyDescent="0.25">
      <c r="B73" s="44" t="s">
        <v>242</v>
      </c>
      <c r="C73" s="46" t="s">
        <v>243</v>
      </c>
      <c r="D73" s="33">
        <f>COUNTIF(D$5:D$64,1.25)</f>
        <v>12</v>
      </c>
      <c r="E73" s="37">
        <f>COUNTIF(E$5:E$64,166%)</f>
        <v>7</v>
      </c>
    </row>
    <row r="74" spans="2:6" x14ac:dyDescent="0.25">
      <c r="B74" s="44" t="s">
        <v>244</v>
      </c>
      <c r="C74" s="46" t="s">
        <v>245</v>
      </c>
      <c r="D74" s="33">
        <f>COUNTIF(D$5:D$64,1.3)</f>
        <v>8</v>
      </c>
      <c r="E74" s="37">
        <f>COUNTIF(E$5:E$64,165%)</f>
        <v>1</v>
      </c>
    </row>
    <row r="75" spans="2:6" x14ac:dyDescent="0.25">
      <c r="B75" s="44" t="s">
        <v>246</v>
      </c>
      <c r="C75" s="46" t="s">
        <v>247</v>
      </c>
      <c r="D75" s="33">
        <f>COUNTIF(D$5:D$64,1.35)</f>
        <v>5</v>
      </c>
      <c r="E75" s="37">
        <f>COUNTIF(E$5:E$64,163%)</f>
        <v>5</v>
      </c>
    </row>
    <row r="76" spans="2:6" x14ac:dyDescent="0.25">
      <c r="B76" s="44" t="s">
        <v>248</v>
      </c>
      <c r="C76" s="46" t="s">
        <v>249</v>
      </c>
      <c r="D76" s="33">
        <f>COUNTIF(D$5:D$64,1.4)</f>
        <v>0</v>
      </c>
      <c r="E76" s="37">
        <f>COUNTIF(E$5:E$64,161%)</f>
        <v>3</v>
      </c>
    </row>
    <row r="77" spans="2:6" x14ac:dyDescent="0.25">
      <c r="B77" s="44" t="s">
        <v>250</v>
      </c>
      <c r="C77" s="46" t="s">
        <v>251</v>
      </c>
      <c r="D77" s="33">
        <f>COUNTIF(D$5:D$64,1.45)</f>
        <v>0</v>
      </c>
      <c r="E77" s="37">
        <f>COUNTIF(E$5:E$64,160%)</f>
        <v>0</v>
      </c>
    </row>
    <row r="78" spans="2:6" x14ac:dyDescent="0.25">
      <c r="B78" s="44" t="s">
        <v>252</v>
      </c>
      <c r="C78" s="46" t="s">
        <v>253</v>
      </c>
      <c r="D78" s="33">
        <f>COUNTIF(D$5:D$64,1.5)</f>
        <v>0</v>
      </c>
      <c r="E78" s="37">
        <f>COUNTIF(E$5:E$64,158%)</f>
        <v>3</v>
      </c>
    </row>
    <row r="79" spans="2:6" x14ac:dyDescent="0.25">
      <c r="B79" s="34" t="s">
        <v>316</v>
      </c>
      <c r="C79" s="46" t="s">
        <v>254</v>
      </c>
      <c r="D79" s="40" t="s">
        <v>316</v>
      </c>
      <c r="E79" s="37">
        <f>COUNTIF(E$5:E$64,156%)</f>
        <v>3</v>
      </c>
    </row>
    <row r="80" spans="2:6" x14ac:dyDescent="0.25">
      <c r="B80" s="34" t="s">
        <v>316</v>
      </c>
      <c r="C80" s="46" t="s">
        <v>255</v>
      </c>
      <c r="D80" s="40" t="s">
        <v>316</v>
      </c>
      <c r="E80" s="37">
        <f>COUNTIF(E$5:E$64,155%)</f>
        <v>1</v>
      </c>
    </row>
    <row r="81" spans="2:15" x14ac:dyDescent="0.25">
      <c r="B81" s="34" t="s">
        <v>316</v>
      </c>
      <c r="C81" s="46" t="s">
        <v>256</v>
      </c>
      <c r="D81" s="40" t="s">
        <v>316</v>
      </c>
      <c r="E81" s="37">
        <f>COUNTIF(E$5:E$64,153%)</f>
        <v>3</v>
      </c>
    </row>
    <row r="82" spans="2:15" x14ac:dyDescent="0.25">
      <c r="B82" s="34" t="s">
        <v>316</v>
      </c>
      <c r="C82" s="46" t="s">
        <v>257</v>
      </c>
      <c r="D82" s="40" t="s">
        <v>316</v>
      </c>
      <c r="E82" s="37">
        <f>COUNTIF(E$5:E$64,151%)</f>
        <v>1</v>
      </c>
    </row>
    <row r="83" spans="2:15" x14ac:dyDescent="0.25">
      <c r="B83" s="34" t="s">
        <v>316</v>
      </c>
      <c r="C83" s="46" t="s">
        <v>258</v>
      </c>
      <c r="D83" s="40" t="s">
        <v>316</v>
      </c>
      <c r="E83" s="37">
        <f>COUNTIF(E$5:E$64,150%)</f>
        <v>2</v>
      </c>
    </row>
    <row r="84" spans="2:15" x14ac:dyDescent="0.25">
      <c r="B84" s="34" t="s">
        <v>316</v>
      </c>
      <c r="C84" s="46" t="s">
        <v>259</v>
      </c>
      <c r="D84" s="40" t="s">
        <v>316</v>
      </c>
      <c r="E84" s="37">
        <f>COUNTIF(E$5:E$64,148%)</f>
        <v>1</v>
      </c>
    </row>
    <row r="85" spans="2:15" x14ac:dyDescent="0.25">
      <c r="B85" s="34" t="s">
        <v>316</v>
      </c>
      <c r="C85" s="46" t="s">
        <v>260</v>
      </c>
      <c r="D85" s="40" t="s">
        <v>316</v>
      </c>
      <c r="E85" s="37">
        <f>COUNTIF(E$5:E$64,146%)</f>
        <v>6</v>
      </c>
    </row>
    <row r="86" spans="2:15" x14ac:dyDescent="0.25">
      <c r="B86" s="34" t="s">
        <v>316</v>
      </c>
      <c r="C86" s="46" t="s">
        <v>261</v>
      </c>
      <c r="D86" s="40" t="s">
        <v>316</v>
      </c>
      <c r="E86" s="37">
        <f>COUNTIF(E$5:E$64,145%)</f>
        <v>0</v>
      </c>
    </row>
    <row r="87" spans="2:15" x14ac:dyDescent="0.25">
      <c r="B87" s="34" t="s">
        <v>316</v>
      </c>
      <c r="C87" s="46" t="s">
        <v>262</v>
      </c>
      <c r="D87" s="40" t="s">
        <v>316</v>
      </c>
      <c r="E87" s="37">
        <f>COUNTIF(E$5:E$64,143%)</f>
        <v>3</v>
      </c>
    </row>
    <row r="88" spans="2:15" x14ac:dyDescent="0.25">
      <c r="B88" s="34" t="s">
        <v>316</v>
      </c>
      <c r="C88" s="46" t="s">
        <v>263</v>
      </c>
      <c r="D88" s="40" t="s">
        <v>316</v>
      </c>
      <c r="E88" s="37">
        <f>COUNTIF(E$5:E$64,141%)</f>
        <v>1</v>
      </c>
    </row>
    <row r="89" spans="2:15" x14ac:dyDescent="0.25">
      <c r="B89" s="34" t="s">
        <v>316</v>
      </c>
      <c r="C89" s="46" t="s">
        <v>264</v>
      </c>
      <c r="D89" s="40" t="s">
        <v>316</v>
      </c>
      <c r="E89" s="37">
        <f>COUNTIF(E$5:E$64,140%)</f>
        <v>1</v>
      </c>
      <c r="O89" s="1"/>
    </row>
    <row r="90" spans="2:15" x14ac:dyDescent="0.25">
      <c r="B90" s="34" t="s">
        <v>316</v>
      </c>
      <c r="C90" s="46" t="s">
        <v>265</v>
      </c>
      <c r="D90" s="40" t="s">
        <v>316</v>
      </c>
      <c r="E90" s="37">
        <f>COUNTIF(E$5:E$64,138%)</f>
        <v>1</v>
      </c>
    </row>
    <row r="91" spans="2:15" x14ac:dyDescent="0.25">
      <c r="B91" s="34" t="s">
        <v>316</v>
      </c>
      <c r="C91" s="46" t="s">
        <v>266</v>
      </c>
      <c r="D91" s="40" t="s">
        <v>316</v>
      </c>
      <c r="E91" s="37">
        <f>COUNTIF(E$5:E$64,136%)</f>
        <v>0</v>
      </c>
    </row>
    <row r="92" spans="2:15" x14ac:dyDescent="0.25">
      <c r="B92" s="34" t="s">
        <v>316</v>
      </c>
      <c r="C92" s="46" t="s">
        <v>267</v>
      </c>
      <c r="D92" s="40" t="s">
        <v>316</v>
      </c>
      <c r="E92" s="37">
        <f>COUNTIF(E$5:E$64,135%)</f>
        <v>0</v>
      </c>
    </row>
    <row r="93" spans="2:15" x14ac:dyDescent="0.25">
      <c r="B93" s="34" t="s">
        <v>316</v>
      </c>
      <c r="C93" s="45" t="s">
        <v>268</v>
      </c>
      <c r="D93" s="40" t="s">
        <v>316</v>
      </c>
      <c r="E93" s="36">
        <f>COUNTIF(E$5:E$64,133%)</f>
        <v>1</v>
      </c>
    </row>
    <row r="94" spans="2:15" x14ac:dyDescent="0.25">
      <c r="B94" s="34" t="s">
        <v>316</v>
      </c>
      <c r="C94" s="45" t="s">
        <v>269</v>
      </c>
      <c r="D94" s="40" t="s">
        <v>316</v>
      </c>
      <c r="E94" s="36">
        <f>COUNTIF(E$5:E$64,130%)</f>
        <v>0</v>
      </c>
    </row>
    <row r="95" spans="2:15" x14ac:dyDescent="0.25">
      <c r="B95" s="34" t="s">
        <v>316</v>
      </c>
      <c r="C95" s="46" t="s">
        <v>270</v>
      </c>
      <c r="D95" s="40" t="s">
        <v>316</v>
      </c>
      <c r="E95" s="37">
        <f>COUNTIF(E$5:E$64,128%)</f>
        <v>0</v>
      </c>
    </row>
    <row r="96" spans="2:15" x14ac:dyDescent="0.25">
      <c r="B96" s="34" t="s">
        <v>316</v>
      </c>
      <c r="C96" s="46" t="s">
        <v>271</v>
      </c>
      <c r="D96" s="40" t="s">
        <v>316</v>
      </c>
      <c r="E96" s="37">
        <f>COUNTIF(E$5:E$64,125%)</f>
        <v>0</v>
      </c>
    </row>
    <row r="97" spans="2:5" x14ac:dyDescent="0.25">
      <c r="B97" s="34" t="s">
        <v>316</v>
      </c>
      <c r="C97" s="46" t="s">
        <v>272</v>
      </c>
      <c r="D97" s="40" t="s">
        <v>316</v>
      </c>
      <c r="E97" s="37">
        <f>COUNTIF(E$5:E$64,120%)</f>
        <v>0</v>
      </c>
    </row>
    <row r="98" spans="2:5" x14ac:dyDescent="0.25">
      <c r="B98" s="34" t="s">
        <v>316</v>
      </c>
      <c r="C98" s="46" t="s">
        <v>273</v>
      </c>
      <c r="D98" s="40" t="s">
        <v>316</v>
      </c>
      <c r="E98" s="37">
        <f>COUNTIF(E$5:E$64,115%)</f>
        <v>0</v>
      </c>
    </row>
    <row r="99" spans="2:5" x14ac:dyDescent="0.25">
      <c r="B99" s="34" t="s">
        <v>316</v>
      </c>
      <c r="C99" s="46" t="s">
        <v>274</v>
      </c>
      <c r="D99" s="40" t="s">
        <v>316</v>
      </c>
      <c r="E99" s="37">
        <f>COUNTIF(E$5:E$64,110%)</f>
        <v>1</v>
      </c>
    </row>
    <row r="100" spans="2:5" x14ac:dyDescent="0.25">
      <c r="B100" s="34" t="s">
        <v>316</v>
      </c>
      <c r="C100" s="46" t="s">
        <v>275</v>
      </c>
      <c r="D100" s="40" t="s">
        <v>316</v>
      </c>
      <c r="E100" s="37">
        <f>COUNTIF(E$5:E$64,105%)</f>
        <v>0</v>
      </c>
    </row>
    <row r="101" spans="2:5" x14ac:dyDescent="0.25">
      <c r="B101" s="34" t="s">
        <v>316</v>
      </c>
      <c r="C101" s="46" t="s">
        <v>276</v>
      </c>
      <c r="D101" s="40" t="s">
        <v>316</v>
      </c>
      <c r="E101" s="38">
        <f>COUNTIF(E$5:E$64,100%)</f>
        <v>0</v>
      </c>
    </row>
    <row r="102" spans="2:5" ht="15.75" thickBot="1" x14ac:dyDescent="0.3">
      <c r="B102" s="328" t="s">
        <v>201</v>
      </c>
      <c r="C102" s="329"/>
      <c r="D102" s="82">
        <f>SUM(D68:D101)</f>
        <v>59</v>
      </c>
      <c r="E102" s="41">
        <f>SUM(E68:E101)</f>
        <v>59</v>
      </c>
    </row>
  </sheetData>
  <mergeCells count="5">
    <mergeCell ref="A4:A5"/>
    <mergeCell ref="B4:B5"/>
    <mergeCell ref="D4:E4"/>
    <mergeCell ref="G4:G5"/>
    <mergeCell ref="B102:C102"/>
  </mergeCells>
  <conditionalFormatting sqref="D6:D39 D41:D64">
    <cfRule type="cellIs" dxfId="24" priority="5" stopIfTrue="1" operator="notEqual">
      <formula>#REF!</formula>
    </cfRule>
  </conditionalFormatting>
  <conditionalFormatting sqref="D40">
    <cfRule type="cellIs" dxfId="23" priority="1" stopIfTrue="1" operator="notEqual">
      <formula>#REF!</formula>
    </cfRule>
    <cfRule type="cellIs" dxfId="22" priority="3" stopIfTrue="1" operator="notEqual">
      <formula>#REF!</formula>
    </cfRule>
  </conditionalFormatting>
  <conditionalFormatting sqref="E6:E64">
    <cfRule type="cellIs" dxfId="21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8D39-A7A9-4438-8204-9DAD1C2ADE38}">
  <sheetPr>
    <tabColor theme="5" tint="0.59999389629810485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290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100</v>
      </c>
      <c r="B6" s="50" t="s">
        <v>106</v>
      </c>
      <c r="C6" s="51"/>
      <c r="D6" s="52">
        <v>1.05</v>
      </c>
      <c r="E6" s="53">
        <v>1.76</v>
      </c>
      <c r="F6" s="54">
        <f t="shared" ref="F6:F15" si="0">D6-(E6-1)/2</f>
        <v>0.67</v>
      </c>
      <c r="G6" s="55">
        <f>IF((E6-E4)=E6,1,IF(E6&gt;E4,F4+1,F4))</f>
        <v>1</v>
      </c>
    </row>
    <row r="7" spans="1:7" x14ac:dyDescent="0.25">
      <c r="A7" s="49">
        <v>104</v>
      </c>
      <c r="B7" s="50" t="s">
        <v>111</v>
      </c>
      <c r="C7" s="51"/>
      <c r="D7" s="56">
        <v>1.1499999999999999</v>
      </c>
      <c r="E7" s="57">
        <v>1.76</v>
      </c>
      <c r="F7" s="13">
        <f t="shared" si="0"/>
        <v>0.76999999999999991</v>
      </c>
      <c r="G7" s="58">
        <f>IF((F7-F6)=F7,1,IF(F7&gt;F6,G6+1,G6))</f>
        <v>2</v>
      </c>
    </row>
    <row r="8" spans="1:7" x14ac:dyDescent="0.25">
      <c r="A8" s="49">
        <v>110</v>
      </c>
      <c r="B8" s="50" t="s">
        <v>217</v>
      </c>
      <c r="C8" s="51"/>
      <c r="D8" s="56">
        <v>1.1000000000000001</v>
      </c>
      <c r="E8" s="57">
        <v>1.66</v>
      </c>
      <c r="F8" s="13">
        <f>D8-(E8-1)/2</f>
        <v>0.77000000000000013</v>
      </c>
      <c r="G8" s="58">
        <f t="shared" ref="G8:G15" si="1">IF((F8-F7)=F8,1,IF(F8&gt;F7,G7+1,G7))</f>
        <v>2</v>
      </c>
    </row>
    <row r="9" spans="1:7" x14ac:dyDescent="0.25">
      <c r="A9" s="49">
        <v>99</v>
      </c>
      <c r="B9" s="50" t="s">
        <v>105</v>
      </c>
      <c r="C9" s="51"/>
      <c r="D9" s="56">
        <v>1.2</v>
      </c>
      <c r="E9" s="57">
        <v>1.76</v>
      </c>
      <c r="F9" s="13">
        <f t="shared" si="0"/>
        <v>0.82</v>
      </c>
      <c r="G9" s="58">
        <f t="shared" si="1"/>
        <v>3</v>
      </c>
    </row>
    <row r="10" spans="1:7" x14ac:dyDescent="0.25">
      <c r="A10" s="49">
        <v>108</v>
      </c>
      <c r="B10" s="50" t="s">
        <v>115</v>
      </c>
      <c r="C10" s="51"/>
      <c r="D10" s="56">
        <v>1.2</v>
      </c>
      <c r="E10" s="57">
        <v>1.61</v>
      </c>
      <c r="F10" s="13">
        <f t="shared" si="0"/>
        <v>0.89499999999999991</v>
      </c>
      <c r="G10" s="58">
        <f t="shared" si="1"/>
        <v>4</v>
      </c>
    </row>
    <row r="11" spans="1:7" x14ac:dyDescent="0.25">
      <c r="A11" s="49">
        <v>106</v>
      </c>
      <c r="B11" s="50" t="s">
        <v>113</v>
      </c>
      <c r="C11" s="51"/>
      <c r="D11" s="56">
        <v>1.2</v>
      </c>
      <c r="E11" s="57">
        <v>1.58</v>
      </c>
      <c r="F11" s="13">
        <f t="shared" si="0"/>
        <v>0.90999999999999992</v>
      </c>
      <c r="G11" s="58">
        <f t="shared" si="1"/>
        <v>5</v>
      </c>
    </row>
    <row r="12" spans="1:7" x14ac:dyDescent="0.25">
      <c r="A12" s="49">
        <v>95</v>
      </c>
      <c r="B12" s="50" t="s">
        <v>102</v>
      </c>
      <c r="C12" s="51"/>
      <c r="D12" s="56">
        <v>1.2</v>
      </c>
      <c r="E12" s="57">
        <v>1.46</v>
      </c>
      <c r="F12" s="13">
        <f t="shared" si="0"/>
        <v>0.97</v>
      </c>
      <c r="G12" s="58">
        <f t="shared" si="1"/>
        <v>6</v>
      </c>
    </row>
    <row r="13" spans="1:7" x14ac:dyDescent="0.25">
      <c r="A13" s="49">
        <v>111</v>
      </c>
      <c r="B13" s="50" t="s">
        <v>288</v>
      </c>
      <c r="C13" s="51"/>
      <c r="D13" s="56">
        <v>1.25</v>
      </c>
      <c r="E13" s="57">
        <v>1.46</v>
      </c>
      <c r="F13" s="13">
        <f t="shared" si="0"/>
        <v>1.02</v>
      </c>
      <c r="G13" s="58">
        <f t="shared" si="1"/>
        <v>7</v>
      </c>
    </row>
    <row r="14" spans="1:7" x14ac:dyDescent="0.25">
      <c r="A14" s="49">
        <v>98</v>
      </c>
      <c r="B14" s="50" t="s">
        <v>104</v>
      </c>
      <c r="C14" s="51"/>
      <c r="D14" s="56">
        <v>1.25</v>
      </c>
      <c r="E14" s="57">
        <v>1.43</v>
      </c>
      <c r="F14" s="13">
        <f t="shared" si="0"/>
        <v>1.0350000000000001</v>
      </c>
      <c r="G14" s="58">
        <f t="shared" si="1"/>
        <v>8</v>
      </c>
    </row>
    <row r="15" spans="1:7" ht="15.75" thickBot="1" x14ac:dyDescent="0.3">
      <c r="A15" s="59">
        <v>92</v>
      </c>
      <c r="B15" s="60" t="s">
        <v>99</v>
      </c>
      <c r="C15" s="61"/>
      <c r="D15" s="62">
        <v>1.3</v>
      </c>
      <c r="E15" s="63">
        <v>1.46</v>
      </c>
      <c r="F15" s="24">
        <f t="shared" si="0"/>
        <v>1.07</v>
      </c>
      <c r="G15" s="64">
        <f t="shared" si="1"/>
        <v>9</v>
      </c>
    </row>
    <row r="17" spans="2:10" s="48" customFormat="1" x14ac:dyDescent="0.25">
      <c r="C17" s="83" t="s">
        <v>189</v>
      </c>
      <c r="D17" s="306">
        <f>AVERAGE(D6:D15)</f>
        <v>1.19</v>
      </c>
      <c r="E17" s="307">
        <f>AVERAGE(E6:E15)</f>
        <v>1.5940000000000001</v>
      </c>
      <c r="F17" s="306">
        <f>AVERAGE(F6:F15)</f>
        <v>0.89300000000000002</v>
      </c>
    </row>
    <row r="18" spans="2:10" ht="15.75" thickBot="1" x14ac:dyDescent="0.3"/>
    <row r="19" spans="2:10" x14ac:dyDescent="0.25">
      <c r="B19" s="42" t="s">
        <v>232</v>
      </c>
      <c r="C19" s="43" t="s">
        <v>233</v>
      </c>
      <c r="D19" s="32">
        <f>COUNTIF(D$5:D$17,1)</f>
        <v>0</v>
      </c>
      <c r="E19" s="35">
        <f>COUNTIF(E$5:E$17,176%)</f>
        <v>3</v>
      </c>
    </row>
    <row r="20" spans="2:10" x14ac:dyDescent="0.25">
      <c r="B20" s="44" t="s">
        <v>234</v>
      </c>
      <c r="C20" s="45" t="s">
        <v>235</v>
      </c>
      <c r="D20" s="39">
        <f>COUNTIF(D$5:D$17,1.05)</f>
        <v>1</v>
      </c>
      <c r="E20" s="36">
        <f>COUNTIF(E$5:E$17,173%)</f>
        <v>0</v>
      </c>
    </row>
    <row r="21" spans="2:10" x14ac:dyDescent="0.25">
      <c r="B21" s="44" t="s">
        <v>236</v>
      </c>
      <c r="C21" s="46" t="s">
        <v>237</v>
      </c>
      <c r="D21" s="39">
        <f>COUNTIF(D$5:D$17,1.1)</f>
        <v>1</v>
      </c>
      <c r="E21" s="37">
        <f>COUNTIF(E$5:E$17,171%)</f>
        <v>0</v>
      </c>
    </row>
    <row r="22" spans="2:10" x14ac:dyDescent="0.25">
      <c r="B22" s="44" t="s">
        <v>238</v>
      </c>
      <c r="C22" s="46" t="s">
        <v>239</v>
      </c>
      <c r="D22" s="33">
        <f>COUNTIF(D$5:D$17,1.15)</f>
        <v>1</v>
      </c>
      <c r="E22" s="37">
        <f>COUNTIF(E$5:E$17,170%)</f>
        <v>0</v>
      </c>
    </row>
    <row r="23" spans="2:10" x14ac:dyDescent="0.25">
      <c r="B23" s="44" t="s">
        <v>240</v>
      </c>
      <c r="C23" s="46" t="s">
        <v>241</v>
      </c>
      <c r="D23" s="33">
        <f>COUNTIF(D$5:D$17,1.2)</f>
        <v>4</v>
      </c>
      <c r="E23" s="37">
        <f>COUNTIF(E$5:E$17,168%)</f>
        <v>0</v>
      </c>
    </row>
    <row r="24" spans="2:10" x14ac:dyDescent="0.25">
      <c r="B24" s="44" t="s">
        <v>242</v>
      </c>
      <c r="C24" s="46" t="s">
        <v>243</v>
      </c>
      <c r="D24" s="33">
        <f>COUNTIF(D$5:D$17,1.25)</f>
        <v>2</v>
      </c>
      <c r="E24" s="37">
        <f>COUNTIF(E$5:E$17,166%)</f>
        <v>1</v>
      </c>
    </row>
    <row r="25" spans="2:10" x14ac:dyDescent="0.25">
      <c r="B25" s="44" t="s">
        <v>244</v>
      </c>
      <c r="C25" s="46" t="s">
        <v>245</v>
      </c>
      <c r="D25" s="33">
        <f>COUNTIF(D$5:D$17,1.3)</f>
        <v>1</v>
      </c>
      <c r="E25" s="37">
        <f>COUNTIF(E$5:E$17,165%)</f>
        <v>0</v>
      </c>
    </row>
    <row r="26" spans="2:10" x14ac:dyDescent="0.25">
      <c r="B26" s="44" t="s">
        <v>246</v>
      </c>
      <c r="C26" s="46" t="s">
        <v>247</v>
      </c>
      <c r="D26" s="33">
        <f>COUNTIF(D$5:D$17,1.35)</f>
        <v>0</v>
      </c>
      <c r="E26" s="37">
        <f>COUNTIF(E$5:E$17,163%)</f>
        <v>0</v>
      </c>
    </row>
    <row r="27" spans="2:10" x14ac:dyDescent="0.25">
      <c r="B27" s="44" t="s">
        <v>248</v>
      </c>
      <c r="C27" s="46" t="s">
        <v>249</v>
      </c>
      <c r="D27" s="33">
        <f>COUNTIF(D$5:D$17,1.4)</f>
        <v>0</v>
      </c>
      <c r="E27" s="37">
        <f>COUNTIF(E$5:E$17,161%)</f>
        <v>1</v>
      </c>
    </row>
    <row r="28" spans="2:10" x14ac:dyDescent="0.25">
      <c r="B28" s="44" t="s">
        <v>250</v>
      </c>
      <c r="C28" s="46" t="s">
        <v>251</v>
      </c>
      <c r="D28" s="33">
        <f>COUNTIF(D$5:D$17,1.45)</f>
        <v>0</v>
      </c>
      <c r="E28" s="37">
        <f>COUNTIF(E$5:E$17,160%)</f>
        <v>0</v>
      </c>
      <c r="J28" s="1"/>
    </row>
    <row r="29" spans="2:10" x14ac:dyDescent="0.25">
      <c r="B29" s="44" t="s">
        <v>252</v>
      </c>
      <c r="C29" s="46" t="s">
        <v>253</v>
      </c>
      <c r="D29" s="33">
        <f>COUNTIF(D$5:D$17,1.5)</f>
        <v>0</v>
      </c>
      <c r="E29" s="37">
        <f>COUNTIF(E$5:E$17,158%)</f>
        <v>1</v>
      </c>
    </row>
    <row r="30" spans="2:10" x14ac:dyDescent="0.25">
      <c r="B30" s="34" t="s">
        <v>316</v>
      </c>
      <c r="C30" s="46" t="s">
        <v>254</v>
      </c>
      <c r="D30" s="40" t="s">
        <v>316</v>
      </c>
      <c r="E30" s="37">
        <f>COUNTIF(E$5:E$17,156%)</f>
        <v>0</v>
      </c>
    </row>
    <row r="31" spans="2:10" x14ac:dyDescent="0.25">
      <c r="B31" s="34" t="s">
        <v>316</v>
      </c>
      <c r="C31" s="46" t="s">
        <v>255</v>
      </c>
      <c r="D31" s="40" t="s">
        <v>316</v>
      </c>
      <c r="E31" s="37">
        <f>COUNTIF(E$5:E$17,155%)</f>
        <v>0</v>
      </c>
    </row>
    <row r="32" spans="2:10" x14ac:dyDescent="0.25">
      <c r="B32" s="34" t="s">
        <v>316</v>
      </c>
      <c r="C32" s="46" t="s">
        <v>256</v>
      </c>
      <c r="D32" s="40" t="s">
        <v>316</v>
      </c>
      <c r="E32" s="37">
        <f>COUNTIF(E$5:E$17,153%)</f>
        <v>0</v>
      </c>
    </row>
    <row r="33" spans="2:5" x14ac:dyDescent="0.25">
      <c r="B33" s="34" t="s">
        <v>316</v>
      </c>
      <c r="C33" s="46" t="s">
        <v>257</v>
      </c>
      <c r="D33" s="40" t="s">
        <v>316</v>
      </c>
      <c r="E33" s="37">
        <f>COUNTIF(E$5:E$17,151%)</f>
        <v>0</v>
      </c>
    </row>
    <row r="34" spans="2:5" x14ac:dyDescent="0.25">
      <c r="B34" s="34" t="s">
        <v>316</v>
      </c>
      <c r="C34" s="46" t="s">
        <v>258</v>
      </c>
      <c r="D34" s="40" t="s">
        <v>316</v>
      </c>
      <c r="E34" s="37">
        <f>COUNTIF(E$5:E$17,150%)</f>
        <v>0</v>
      </c>
    </row>
    <row r="35" spans="2:5" x14ac:dyDescent="0.25">
      <c r="B35" s="34" t="s">
        <v>316</v>
      </c>
      <c r="C35" s="46" t="s">
        <v>259</v>
      </c>
      <c r="D35" s="40" t="s">
        <v>316</v>
      </c>
      <c r="E35" s="37">
        <f>COUNTIF(E$5:E$17,148%)</f>
        <v>0</v>
      </c>
    </row>
    <row r="36" spans="2:5" x14ac:dyDescent="0.25">
      <c r="B36" s="34" t="s">
        <v>316</v>
      </c>
      <c r="C36" s="46" t="s">
        <v>260</v>
      </c>
      <c r="D36" s="40" t="s">
        <v>316</v>
      </c>
      <c r="E36" s="37">
        <f>COUNTIF(E$5:E$17,146%)</f>
        <v>3</v>
      </c>
    </row>
    <row r="37" spans="2:5" x14ac:dyDescent="0.25">
      <c r="B37" s="34" t="s">
        <v>316</v>
      </c>
      <c r="C37" s="46" t="s">
        <v>261</v>
      </c>
      <c r="D37" s="40" t="s">
        <v>316</v>
      </c>
      <c r="E37" s="37">
        <f>COUNTIF(E$5:E$17,145%)</f>
        <v>0</v>
      </c>
    </row>
    <row r="38" spans="2:5" x14ac:dyDescent="0.25">
      <c r="B38" s="34" t="s">
        <v>316</v>
      </c>
      <c r="C38" s="46" t="s">
        <v>262</v>
      </c>
      <c r="D38" s="40" t="s">
        <v>316</v>
      </c>
      <c r="E38" s="37">
        <f>COUNTIF(E$5:E$17,143%)</f>
        <v>1</v>
      </c>
    </row>
    <row r="39" spans="2:5" x14ac:dyDescent="0.25">
      <c r="B39" s="34" t="s">
        <v>316</v>
      </c>
      <c r="C39" s="46" t="s">
        <v>263</v>
      </c>
      <c r="D39" s="40" t="s">
        <v>316</v>
      </c>
      <c r="E39" s="37">
        <f>COUNTIF(E$5:E$17,141%)</f>
        <v>0</v>
      </c>
    </row>
    <row r="40" spans="2:5" x14ac:dyDescent="0.25">
      <c r="B40" s="34" t="s">
        <v>316</v>
      </c>
      <c r="C40" s="46" t="s">
        <v>264</v>
      </c>
      <c r="D40" s="40" t="s">
        <v>316</v>
      </c>
      <c r="E40" s="37">
        <f>COUNTIF(E$5:E$17,140%)</f>
        <v>0</v>
      </c>
    </row>
    <row r="41" spans="2:5" x14ac:dyDescent="0.25">
      <c r="B41" s="34" t="s">
        <v>316</v>
      </c>
      <c r="C41" s="46" t="s">
        <v>265</v>
      </c>
      <c r="D41" s="40" t="s">
        <v>316</v>
      </c>
      <c r="E41" s="37">
        <f>COUNTIF(E$5:E$17,138%)</f>
        <v>0</v>
      </c>
    </row>
    <row r="42" spans="2:5" x14ac:dyDescent="0.25">
      <c r="B42" s="34" t="s">
        <v>316</v>
      </c>
      <c r="C42" s="46" t="s">
        <v>266</v>
      </c>
      <c r="D42" s="40" t="s">
        <v>316</v>
      </c>
      <c r="E42" s="37">
        <f>COUNTIF(E$5:E$17,136%)</f>
        <v>0</v>
      </c>
    </row>
    <row r="43" spans="2:5" x14ac:dyDescent="0.25">
      <c r="B43" s="34" t="s">
        <v>316</v>
      </c>
      <c r="C43" s="46" t="s">
        <v>267</v>
      </c>
      <c r="D43" s="40" t="s">
        <v>316</v>
      </c>
      <c r="E43" s="37">
        <f>COUNTIF(E$5:E$17,135%)</f>
        <v>0</v>
      </c>
    </row>
    <row r="44" spans="2:5" x14ac:dyDescent="0.25">
      <c r="B44" s="34" t="s">
        <v>316</v>
      </c>
      <c r="C44" s="45" t="s">
        <v>268</v>
      </c>
      <c r="D44" s="40" t="s">
        <v>316</v>
      </c>
      <c r="E44" s="36">
        <f>COUNTIF(E$5:E$17,133%)</f>
        <v>0</v>
      </c>
    </row>
    <row r="45" spans="2:5" x14ac:dyDescent="0.25">
      <c r="B45" s="34" t="s">
        <v>316</v>
      </c>
      <c r="C45" s="45" t="s">
        <v>269</v>
      </c>
      <c r="D45" s="40" t="s">
        <v>316</v>
      </c>
      <c r="E45" s="36">
        <f>COUNTIF(E$5:E$17,130%)</f>
        <v>0</v>
      </c>
    </row>
    <row r="46" spans="2:5" x14ac:dyDescent="0.25">
      <c r="B46" s="34" t="s">
        <v>316</v>
      </c>
      <c r="C46" s="46" t="s">
        <v>270</v>
      </c>
      <c r="D46" s="40" t="s">
        <v>316</v>
      </c>
      <c r="E46" s="37">
        <f>COUNTIF(E$5:E$17,128%)</f>
        <v>0</v>
      </c>
    </row>
    <row r="47" spans="2:5" x14ac:dyDescent="0.25">
      <c r="B47" s="34" t="s">
        <v>316</v>
      </c>
      <c r="C47" s="46" t="s">
        <v>271</v>
      </c>
      <c r="D47" s="40" t="s">
        <v>316</v>
      </c>
      <c r="E47" s="37">
        <f>COUNTIF(E$5:E$17,125%)</f>
        <v>0</v>
      </c>
    </row>
    <row r="48" spans="2:5" x14ac:dyDescent="0.25">
      <c r="B48" s="34" t="s">
        <v>316</v>
      </c>
      <c r="C48" s="46" t="s">
        <v>272</v>
      </c>
      <c r="D48" s="40" t="s">
        <v>316</v>
      </c>
      <c r="E48" s="37">
        <f>COUNTIF(E$5:E$17,120%)</f>
        <v>0</v>
      </c>
    </row>
    <row r="49" spans="2:5" x14ac:dyDescent="0.25">
      <c r="B49" s="34" t="s">
        <v>316</v>
      </c>
      <c r="C49" s="46" t="s">
        <v>273</v>
      </c>
      <c r="D49" s="40" t="s">
        <v>316</v>
      </c>
      <c r="E49" s="37">
        <f>COUNTIF(E$5:E$17,115%)</f>
        <v>0</v>
      </c>
    </row>
    <row r="50" spans="2:5" x14ac:dyDescent="0.25">
      <c r="B50" s="34" t="s">
        <v>316</v>
      </c>
      <c r="C50" s="46" t="s">
        <v>274</v>
      </c>
      <c r="D50" s="40" t="s">
        <v>316</v>
      </c>
      <c r="E50" s="37">
        <f>COUNTIF(E$5:E$17,110%)</f>
        <v>0</v>
      </c>
    </row>
    <row r="51" spans="2:5" x14ac:dyDescent="0.25">
      <c r="B51" s="34" t="s">
        <v>316</v>
      </c>
      <c r="C51" s="46" t="s">
        <v>275</v>
      </c>
      <c r="D51" s="40" t="s">
        <v>316</v>
      </c>
      <c r="E51" s="37">
        <f>COUNTIF(E$5:E$17,105%)</f>
        <v>0</v>
      </c>
    </row>
    <row r="52" spans="2:5" x14ac:dyDescent="0.25">
      <c r="B52" s="34" t="s">
        <v>316</v>
      </c>
      <c r="C52" s="46" t="s">
        <v>276</v>
      </c>
      <c r="D52" s="40" t="s">
        <v>316</v>
      </c>
      <c r="E52" s="38">
        <f>COUNTIF(E$5:E$17,100%)</f>
        <v>0</v>
      </c>
    </row>
    <row r="53" spans="2:5" ht="15.75" thickBot="1" x14ac:dyDescent="0.3">
      <c r="B53" s="328" t="s">
        <v>201</v>
      </c>
      <c r="C53" s="329"/>
      <c r="D53" s="82">
        <f>SUM(D19:D52)</f>
        <v>10</v>
      </c>
      <c r="E53" s="41">
        <f>SUM(E19:E52)</f>
        <v>10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3:C53"/>
  </mergeCells>
  <conditionalFormatting sqref="D6:D8 D10 D12:D15">
    <cfRule type="cellIs" dxfId="20" priority="9" stopIfTrue="1" operator="notEqual">
      <formula>#REF!</formula>
    </cfRule>
  </conditionalFormatting>
  <conditionalFormatting sqref="D9">
    <cfRule type="cellIs" dxfId="19" priority="1" stopIfTrue="1" operator="notEqual">
      <formula>#REF!</formula>
    </cfRule>
  </conditionalFormatting>
  <conditionalFormatting sqref="D11">
    <cfRule type="cellIs" dxfId="18" priority="5" stopIfTrue="1" operator="notEqual">
      <formula>#REF!</formula>
    </cfRule>
    <cfRule type="cellIs" dxfId="17" priority="7" stopIfTrue="1" operator="notEqual">
      <formula>#REF!</formula>
    </cfRule>
  </conditionalFormatting>
  <conditionalFormatting sqref="E6:E15">
    <cfRule type="cellIs" dxfId="16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B779-EF7F-443D-8CCD-FDF05C46371A}">
  <sheetPr>
    <tabColor theme="5" tint="0.59999389629810485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291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">
        <v>115</v>
      </c>
      <c r="B6" s="5" t="s">
        <v>125</v>
      </c>
      <c r="C6" s="6"/>
      <c r="D6" s="7">
        <v>1</v>
      </c>
      <c r="E6" s="295">
        <v>1.76</v>
      </c>
      <c r="F6" s="54">
        <f t="shared" ref="F6:F11" si="0">D6-(E6-1)/2</f>
        <v>0.62</v>
      </c>
      <c r="G6" s="55">
        <f>IF((E6-E4)=E6,1,IF(E6&gt;E4,F4+1,F4))</f>
        <v>1</v>
      </c>
    </row>
    <row r="7" spans="1:7" x14ac:dyDescent="0.25">
      <c r="A7" s="4">
        <v>120</v>
      </c>
      <c r="B7" s="5" t="s">
        <v>131</v>
      </c>
      <c r="C7" s="6"/>
      <c r="D7" s="11">
        <v>1.3</v>
      </c>
      <c r="E7" s="296">
        <v>1.66</v>
      </c>
      <c r="F7" s="13">
        <f t="shared" si="0"/>
        <v>0.97000000000000008</v>
      </c>
      <c r="G7" s="58">
        <f>IF((F7-F6)=F7,1,IF(F7&gt;F6,G6+1,G6))</f>
        <v>2</v>
      </c>
    </row>
    <row r="8" spans="1:7" x14ac:dyDescent="0.25">
      <c r="A8" s="4">
        <v>113</v>
      </c>
      <c r="B8" s="5" t="s">
        <v>123</v>
      </c>
      <c r="C8" s="6"/>
      <c r="D8" s="11">
        <v>1.3</v>
      </c>
      <c r="E8" s="296">
        <v>1.58</v>
      </c>
      <c r="F8" s="13">
        <f t="shared" si="0"/>
        <v>1.01</v>
      </c>
      <c r="G8" s="58">
        <f>IF((F8-F7)=F8,1,IF(F8&gt;F7,G7+1,G7))</f>
        <v>3</v>
      </c>
    </row>
    <row r="9" spans="1:7" x14ac:dyDescent="0.25">
      <c r="A9" s="4">
        <v>114</v>
      </c>
      <c r="B9" s="5" t="s">
        <v>124</v>
      </c>
      <c r="C9" s="6"/>
      <c r="D9" s="11">
        <v>1.25</v>
      </c>
      <c r="E9" s="296">
        <v>1.4</v>
      </c>
      <c r="F9" s="13">
        <f t="shared" si="0"/>
        <v>1.05</v>
      </c>
      <c r="G9" s="58">
        <f>IF((F9-F8)=F9,1,IF(F9&gt;F8,G8+1,G8))</f>
        <v>4</v>
      </c>
    </row>
    <row r="10" spans="1:7" x14ac:dyDescent="0.25">
      <c r="A10" s="4">
        <v>118</v>
      </c>
      <c r="B10" s="5" t="s">
        <v>129</v>
      </c>
      <c r="C10" s="6"/>
      <c r="D10" s="11">
        <v>1.35</v>
      </c>
      <c r="E10" s="296">
        <v>1.5</v>
      </c>
      <c r="F10" s="13">
        <f t="shared" si="0"/>
        <v>1.1000000000000001</v>
      </c>
      <c r="G10" s="58">
        <f>IF((F10-F9)=F10,1,IF(F10&gt;F9,G9+1,G9))</f>
        <v>5</v>
      </c>
    </row>
    <row r="11" spans="1:7" ht="15.75" thickBot="1" x14ac:dyDescent="0.3">
      <c r="A11" s="292">
        <v>117</v>
      </c>
      <c r="B11" s="297" t="s">
        <v>289</v>
      </c>
      <c r="C11" s="298"/>
      <c r="D11" s="22">
        <v>1.35</v>
      </c>
      <c r="E11" s="23">
        <v>1.48</v>
      </c>
      <c r="F11" s="24">
        <f t="shared" si="0"/>
        <v>1.1100000000000001</v>
      </c>
      <c r="G11" s="64">
        <f>IF((F11-F10)=F11,1,IF(F11&gt;F10,G10+1,G10))</f>
        <v>6</v>
      </c>
    </row>
    <row r="13" spans="1:7" s="48" customFormat="1" x14ac:dyDescent="0.25">
      <c r="C13" s="83" t="s">
        <v>189</v>
      </c>
      <c r="D13" s="306">
        <f>AVERAGE(D6:D11)</f>
        <v>1.2583333333333331</v>
      </c>
      <c r="E13" s="307">
        <f>AVERAGE(E6:E11)</f>
        <v>1.5633333333333335</v>
      </c>
      <c r="F13" s="306">
        <f>AVERAGE(F6:F11)</f>
        <v>0.97666666666666668</v>
      </c>
    </row>
    <row r="14" spans="1:7" ht="15.75" thickBot="1" x14ac:dyDescent="0.3"/>
    <row r="15" spans="1:7" x14ac:dyDescent="0.25">
      <c r="B15" s="42" t="s">
        <v>232</v>
      </c>
      <c r="C15" s="43" t="s">
        <v>233</v>
      </c>
      <c r="D15" s="32">
        <f>COUNTIF(D$5:D$11,1)</f>
        <v>1</v>
      </c>
      <c r="E15" s="35">
        <f>COUNTIF(E$5:E$11,176%)</f>
        <v>1</v>
      </c>
    </row>
    <row r="16" spans="1:7" x14ac:dyDescent="0.25">
      <c r="B16" s="44" t="s">
        <v>234</v>
      </c>
      <c r="C16" s="45" t="s">
        <v>235</v>
      </c>
      <c r="D16" s="39">
        <f>COUNTIF(D$5:D$11,1.05)</f>
        <v>0</v>
      </c>
      <c r="E16" s="36">
        <f>COUNTIF(E$5:E$11,173%)</f>
        <v>0</v>
      </c>
    </row>
    <row r="17" spans="2:10" x14ac:dyDescent="0.25">
      <c r="B17" s="44" t="s">
        <v>236</v>
      </c>
      <c r="C17" s="46" t="s">
        <v>237</v>
      </c>
      <c r="D17" s="39">
        <f>COUNTIF(D$5:D$11,1.1)</f>
        <v>0</v>
      </c>
      <c r="E17" s="37">
        <f>COUNTIF(E$5:E$11,111%)</f>
        <v>0</v>
      </c>
    </row>
    <row r="18" spans="2:10" x14ac:dyDescent="0.25">
      <c r="B18" s="44" t="s">
        <v>238</v>
      </c>
      <c r="C18" s="46" t="s">
        <v>239</v>
      </c>
      <c r="D18" s="33">
        <f>COUNTIF(D$5:D$11,1.15)</f>
        <v>0</v>
      </c>
      <c r="E18" s="37">
        <f>COUNTIF(E$5:E$11,170%)</f>
        <v>0</v>
      </c>
    </row>
    <row r="19" spans="2:10" x14ac:dyDescent="0.25">
      <c r="B19" s="44" t="s">
        <v>240</v>
      </c>
      <c r="C19" s="46" t="s">
        <v>241</v>
      </c>
      <c r="D19" s="33">
        <f>COUNTIF(D$5:D$11,1.2)</f>
        <v>0</v>
      </c>
      <c r="E19" s="37">
        <f>COUNTIF(E$5:E$11,168%)</f>
        <v>0</v>
      </c>
    </row>
    <row r="20" spans="2:10" x14ac:dyDescent="0.25">
      <c r="B20" s="44" t="s">
        <v>242</v>
      </c>
      <c r="C20" s="46" t="s">
        <v>243</v>
      </c>
      <c r="D20" s="33">
        <f>COUNTIF(D$5:D$11,1.25)</f>
        <v>1</v>
      </c>
      <c r="E20" s="37">
        <f>COUNTIF(E$5:E$11,166%)</f>
        <v>1</v>
      </c>
    </row>
    <row r="21" spans="2:10" x14ac:dyDescent="0.25">
      <c r="B21" s="44" t="s">
        <v>244</v>
      </c>
      <c r="C21" s="46" t="s">
        <v>245</v>
      </c>
      <c r="D21" s="33">
        <f>COUNTIF(D$5:D$11,1.3)</f>
        <v>2</v>
      </c>
      <c r="E21" s="37">
        <f>COUNTIF(E$5:E$11,165%)</f>
        <v>0</v>
      </c>
    </row>
    <row r="22" spans="2:10" x14ac:dyDescent="0.25">
      <c r="B22" s="44" t="s">
        <v>246</v>
      </c>
      <c r="C22" s="46" t="s">
        <v>247</v>
      </c>
      <c r="D22" s="33">
        <f>COUNTIF(D$5:D$11,1.35)</f>
        <v>2</v>
      </c>
      <c r="E22" s="37">
        <f>COUNTIF(E$5:E$11,163%)</f>
        <v>0</v>
      </c>
    </row>
    <row r="23" spans="2:10" x14ac:dyDescent="0.25">
      <c r="B23" s="44" t="s">
        <v>248</v>
      </c>
      <c r="C23" s="46" t="s">
        <v>249</v>
      </c>
      <c r="D23" s="33">
        <f>COUNTIF(D$5:D$11,1.4)</f>
        <v>0</v>
      </c>
      <c r="E23" s="37">
        <f>COUNTIF(E$5:E$11,161%)</f>
        <v>0</v>
      </c>
    </row>
    <row r="24" spans="2:10" x14ac:dyDescent="0.25">
      <c r="B24" s="44" t="s">
        <v>250</v>
      </c>
      <c r="C24" s="46" t="s">
        <v>251</v>
      </c>
      <c r="D24" s="33">
        <f>COUNTIF(D$5:D$11,1.45)</f>
        <v>0</v>
      </c>
      <c r="E24" s="37">
        <f>COUNTIF(E$5:E$11,160%)</f>
        <v>0</v>
      </c>
    </row>
    <row r="25" spans="2:10" x14ac:dyDescent="0.25">
      <c r="B25" s="44" t="s">
        <v>252</v>
      </c>
      <c r="C25" s="46" t="s">
        <v>253</v>
      </c>
      <c r="D25" s="33">
        <f>COUNTIF(D$5:D$11,1.5)</f>
        <v>0</v>
      </c>
      <c r="E25" s="37">
        <f>COUNTIF(E$5:E$11,158%)</f>
        <v>1</v>
      </c>
    </row>
    <row r="26" spans="2:10" x14ac:dyDescent="0.25">
      <c r="B26" s="34" t="s">
        <v>316</v>
      </c>
      <c r="C26" s="46" t="s">
        <v>254</v>
      </c>
      <c r="D26" s="40" t="s">
        <v>316</v>
      </c>
      <c r="E26" s="37">
        <f>COUNTIF(E$5:E$11,156%)</f>
        <v>0</v>
      </c>
    </row>
    <row r="27" spans="2:10" x14ac:dyDescent="0.25">
      <c r="B27" s="34" t="s">
        <v>316</v>
      </c>
      <c r="C27" s="46" t="s">
        <v>255</v>
      </c>
      <c r="D27" s="40" t="s">
        <v>316</v>
      </c>
      <c r="E27" s="37">
        <f>COUNTIF(E$5:E$11,155%)</f>
        <v>0</v>
      </c>
    </row>
    <row r="28" spans="2:10" x14ac:dyDescent="0.25">
      <c r="B28" s="34" t="s">
        <v>316</v>
      </c>
      <c r="C28" s="46" t="s">
        <v>256</v>
      </c>
      <c r="D28" s="40" t="s">
        <v>316</v>
      </c>
      <c r="E28" s="37">
        <f>COUNTIF(E$5:E$11,153%)</f>
        <v>0</v>
      </c>
      <c r="J28" s="1"/>
    </row>
    <row r="29" spans="2:10" x14ac:dyDescent="0.25">
      <c r="B29" s="34" t="s">
        <v>316</v>
      </c>
      <c r="C29" s="46" t="s">
        <v>257</v>
      </c>
      <c r="D29" s="40" t="s">
        <v>316</v>
      </c>
      <c r="E29" s="37">
        <f>COUNTIF(E$5:E$11,151%)</f>
        <v>0</v>
      </c>
    </row>
    <row r="30" spans="2:10" x14ac:dyDescent="0.25">
      <c r="B30" s="34" t="s">
        <v>316</v>
      </c>
      <c r="C30" s="46" t="s">
        <v>258</v>
      </c>
      <c r="D30" s="40" t="s">
        <v>316</v>
      </c>
      <c r="E30" s="37">
        <f>COUNTIF(E$5:E$11,150%)</f>
        <v>1</v>
      </c>
    </row>
    <row r="31" spans="2:10" x14ac:dyDescent="0.25">
      <c r="B31" s="34" t="s">
        <v>316</v>
      </c>
      <c r="C31" s="46" t="s">
        <v>259</v>
      </c>
      <c r="D31" s="40" t="s">
        <v>316</v>
      </c>
      <c r="E31" s="37">
        <f>COUNTIF(E$5:E$11,148%)</f>
        <v>1</v>
      </c>
    </row>
    <row r="32" spans="2:10" x14ac:dyDescent="0.25">
      <c r="B32" s="34" t="s">
        <v>316</v>
      </c>
      <c r="C32" s="46" t="s">
        <v>260</v>
      </c>
      <c r="D32" s="40" t="s">
        <v>316</v>
      </c>
      <c r="E32" s="37">
        <f>COUNTIF(E$5:E$11,146%)</f>
        <v>0</v>
      </c>
    </row>
    <row r="33" spans="2:5" x14ac:dyDescent="0.25">
      <c r="B33" s="34" t="s">
        <v>316</v>
      </c>
      <c r="C33" s="46" t="s">
        <v>261</v>
      </c>
      <c r="D33" s="40" t="s">
        <v>316</v>
      </c>
      <c r="E33" s="37">
        <f>COUNTIF(E$5:E$11,145%)</f>
        <v>0</v>
      </c>
    </row>
    <row r="34" spans="2:5" x14ac:dyDescent="0.25">
      <c r="B34" s="34" t="s">
        <v>316</v>
      </c>
      <c r="C34" s="46" t="s">
        <v>262</v>
      </c>
      <c r="D34" s="40" t="s">
        <v>316</v>
      </c>
      <c r="E34" s="37">
        <f>COUNTIF(E$5:E$11,143%)</f>
        <v>0</v>
      </c>
    </row>
    <row r="35" spans="2:5" x14ac:dyDescent="0.25">
      <c r="B35" s="34" t="s">
        <v>316</v>
      </c>
      <c r="C35" s="46" t="s">
        <v>263</v>
      </c>
      <c r="D35" s="40" t="s">
        <v>316</v>
      </c>
      <c r="E35" s="37">
        <f>COUNTIF(E$5:E$11,141%)</f>
        <v>0</v>
      </c>
    </row>
    <row r="36" spans="2:5" x14ac:dyDescent="0.25">
      <c r="B36" s="34" t="s">
        <v>316</v>
      </c>
      <c r="C36" s="46" t="s">
        <v>264</v>
      </c>
      <c r="D36" s="40" t="s">
        <v>316</v>
      </c>
      <c r="E36" s="37">
        <f>COUNTIF(E$5:E$11,140%)</f>
        <v>1</v>
      </c>
    </row>
    <row r="37" spans="2:5" x14ac:dyDescent="0.25">
      <c r="B37" s="34" t="s">
        <v>316</v>
      </c>
      <c r="C37" s="46" t="s">
        <v>265</v>
      </c>
      <c r="D37" s="40" t="s">
        <v>316</v>
      </c>
      <c r="E37" s="37">
        <f>COUNTIF(E$5:E$11,138%)</f>
        <v>0</v>
      </c>
    </row>
    <row r="38" spans="2:5" x14ac:dyDescent="0.25">
      <c r="B38" s="34" t="s">
        <v>316</v>
      </c>
      <c r="C38" s="46" t="s">
        <v>266</v>
      </c>
      <c r="D38" s="40" t="s">
        <v>316</v>
      </c>
      <c r="E38" s="37">
        <f>COUNTIF(E$5:E$11,136%)</f>
        <v>0</v>
      </c>
    </row>
    <row r="39" spans="2:5" x14ac:dyDescent="0.25">
      <c r="B39" s="34" t="s">
        <v>316</v>
      </c>
      <c r="C39" s="46" t="s">
        <v>267</v>
      </c>
      <c r="D39" s="40" t="s">
        <v>316</v>
      </c>
      <c r="E39" s="37">
        <f>COUNTIF(E$5:E$11,135%)</f>
        <v>0</v>
      </c>
    </row>
    <row r="40" spans="2:5" x14ac:dyDescent="0.25">
      <c r="B40" s="34" t="s">
        <v>316</v>
      </c>
      <c r="C40" s="45" t="s">
        <v>268</v>
      </c>
      <c r="D40" s="40" t="s">
        <v>316</v>
      </c>
      <c r="E40" s="36">
        <f>COUNTIF(E$5:E$11,133%)</f>
        <v>0</v>
      </c>
    </row>
    <row r="41" spans="2:5" x14ac:dyDescent="0.25">
      <c r="B41" s="34" t="s">
        <v>316</v>
      </c>
      <c r="C41" s="45" t="s">
        <v>269</v>
      </c>
      <c r="D41" s="40" t="s">
        <v>316</v>
      </c>
      <c r="E41" s="36">
        <f>COUNTIF(E$5:E$11,130%)</f>
        <v>0</v>
      </c>
    </row>
    <row r="42" spans="2:5" x14ac:dyDescent="0.25">
      <c r="B42" s="34" t="s">
        <v>316</v>
      </c>
      <c r="C42" s="46" t="s">
        <v>270</v>
      </c>
      <c r="D42" s="40" t="s">
        <v>316</v>
      </c>
      <c r="E42" s="37">
        <f>COUNTIF(E$5:E$11,128%)</f>
        <v>0</v>
      </c>
    </row>
    <row r="43" spans="2:5" x14ac:dyDescent="0.25">
      <c r="B43" s="34" t="s">
        <v>316</v>
      </c>
      <c r="C43" s="46" t="s">
        <v>271</v>
      </c>
      <c r="D43" s="40" t="s">
        <v>316</v>
      </c>
      <c r="E43" s="37">
        <f>COUNTIF(E$5:E$11,125%)</f>
        <v>0</v>
      </c>
    </row>
    <row r="44" spans="2:5" x14ac:dyDescent="0.25">
      <c r="B44" s="34" t="s">
        <v>316</v>
      </c>
      <c r="C44" s="46" t="s">
        <v>272</v>
      </c>
      <c r="D44" s="40" t="s">
        <v>316</v>
      </c>
      <c r="E44" s="37">
        <f>COUNTIF(E$5:E$11,120%)</f>
        <v>0</v>
      </c>
    </row>
    <row r="45" spans="2:5" x14ac:dyDescent="0.25">
      <c r="B45" s="34" t="s">
        <v>316</v>
      </c>
      <c r="C45" s="46" t="s">
        <v>273</v>
      </c>
      <c r="D45" s="40" t="s">
        <v>316</v>
      </c>
      <c r="E45" s="37">
        <f>COUNTIF(E$5:E$11,115%)</f>
        <v>0</v>
      </c>
    </row>
    <row r="46" spans="2:5" x14ac:dyDescent="0.25">
      <c r="B46" s="34" t="s">
        <v>316</v>
      </c>
      <c r="C46" s="46" t="s">
        <v>274</v>
      </c>
      <c r="D46" s="40" t="s">
        <v>316</v>
      </c>
      <c r="E46" s="37">
        <f>COUNTIF(E$5:E$11,110%)</f>
        <v>0</v>
      </c>
    </row>
    <row r="47" spans="2:5" x14ac:dyDescent="0.25">
      <c r="B47" s="34" t="s">
        <v>316</v>
      </c>
      <c r="C47" s="46" t="s">
        <v>275</v>
      </c>
      <c r="D47" s="40" t="s">
        <v>316</v>
      </c>
      <c r="E47" s="37">
        <f>COUNTIF(E$5:E$11,105%)</f>
        <v>0</v>
      </c>
    </row>
    <row r="48" spans="2:5" x14ac:dyDescent="0.25">
      <c r="B48" s="34" t="s">
        <v>316</v>
      </c>
      <c r="C48" s="46" t="s">
        <v>276</v>
      </c>
      <c r="D48" s="40" t="s">
        <v>316</v>
      </c>
      <c r="E48" s="38">
        <f>COUNTIF(E$5:E$11,100%)</f>
        <v>0</v>
      </c>
    </row>
    <row r="49" spans="2:5" ht="15.75" thickBot="1" x14ac:dyDescent="0.3">
      <c r="B49" s="328" t="s">
        <v>201</v>
      </c>
      <c r="C49" s="329"/>
      <c r="D49" s="82">
        <f>SUM(D15:D48)</f>
        <v>6</v>
      </c>
      <c r="E49" s="41">
        <f>SUM(E15:E48)</f>
        <v>6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49:C49"/>
  </mergeCells>
  <conditionalFormatting sqref="D6:D11">
    <cfRule type="cellIs" dxfId="15" priority="1" stopIfTrue="1" operator="notEqual">
      <formula>#REF!</formula>
    </cfRule>
  </conditionalFormatting>
  <conditionalFormatting sqref="E6:E11">
    <cfRule type="cellIs" dxfId="14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C3B5-F7DD-4652-A2F4-38E3B5594783}">
  <sheetPr>
    <tabColor theme="5" tint="0.59999389629810485"/>
  </sheetPr>
  <dimension ref="A2:O89"/>
  <sheetViews>
    <sheetView topLeftCell="A2" zoomScale="130" zoomScaleNormal="130" workbookViewId="0">
      <pane ySplit="4" topLeftCell="A6" activePane="bottomLeft" state="frozen"/>
      <selection activeCell="A2" sqref="A2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292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125</v>
      </c>
      <c r="B6" s="50" t="s">
        <v>137</v>
      </c>
      <c r="C6" s="51"/>
      <c r="D6" s="52">
        <v>1.1000000000000001</v>
      </c>
      <c r="E6" s="53">
        <v>1.76</v>
      </c>
      <c r="F6" s="54">
        <f>D6-(E6-1)/2</f>
        <v>0.72000000000000008</v>
      </c>
      <c r="G6" s="55">
        <f>IF((E6-E4)=E6,1,IF(E6&gt;E4,F4+1,F4))</f>
        <v>1</v>
      </c>
    </row>
    <row r="7" spans="1:7" x14ac:dyDescent="0.25">
      <c r="A7" s="49">
        <v>124</v>
      </c>
      <c r="B7" s="50" t="s">
        <v>136</v>
      </c>
      <c r="C7" s="51"/>
      <c r="D7" s="56">
        <v>1.1499999999999999</v>
      </c>
      <c r="E7" s="57">
        <v>1.56</v>
      </c>
      <c r="F7" s="13">
        <f>D7-(E7-1)/2</f>
        <v>0.86999999999999988</v>
      </c>
      <c r="G7" s="58">
        <f>IF((F7-F6)=F7,1,IF(F7&gt;F6,G6+1,G6))</f>
        <v>2</v>
      </c>
    </row>
    <row r="8" spans="1:7" x14ac:dyDescent="0.25">
      <c r="A8" s="49">
        <v>122</v>
      </c>
      <c r="B8" s="50" t="s">
        <v>134</v>
      </c>
      <c r="C8" s="51"/>
      <c r="D8" s="56">
        <v>1.25</v>
      </c>
      <c r="E8" s="57">
        <v>1.63</v>
      </c>
      <c r="F8" s="13">
        <f>D8-(E8-1)/2</f>
        <v>0.93500000000000005</v>
      </c>
      <c r="G8" s="58">
        <f>IF((F8-F7)=F8,1,IF(F8&gt;F7,G7+1,G7))</f>
        <v>3</v>
      </c>
    </row>
    <row r="9" spans="1:7" x14ac:dyDescent="0.25">
      <c r="A9" s="49">
        <v>121</v>
      </c>
      <c r="B9" s="50" t="s">
        <v>133</v>
      </c>
      <c r="C9" s="51"/>
      <c r="D9" s="56">
        <v>1.25</v>
      </c>
      <c r="E9" s="57">
        <v>1.46</v>
      </c>
      <c r="F9" s="13">
        <f>D9-(E9-1)/2</f>
        <v>1.02</v>
      </c>
      <c r="G9" s="58">
        <f>IF((F9-F8)=F9,1,IF(F9&gt;F8,G8+1,G8))</f>
        <v>4</v>
      </c>
    </row>
    <row r="10" spans="1:7" ht="15.75" thickBot="1" x14ac:dyDescent="0.3">
      <c r="A10" s="59">
        <v>126</v>
      </c>
      <c r="B10" s="60" t="s">
        <v>138</v>
      </c>
      <c r="C10" s="61"/>
      <c r="D10" s="62">
        <v>1.2</v>
      </c>
      <c r="E10" s="63">
        <v>1.1000000000000001</v>
      </c>
      <c r="F10" s="24">
        <f>D10-(E10-1)/2</f>
        <v>1.1499999999999999</v>
      </c>
      <c r="G10" s="64">
        <f>IF((F10-F9)=F10,1,IF(F10&gt;F9,G9+1,G9))</f>
        <v>5</v>
      </c>
    </row>
    <row r="12" spans="1:7" s="48" customFormat="1" x14ac:dyDescent="0.25">
      <c r="C12" s="83" t="s">
        <v>189</v>
      </c>
      <c r="D12" s="306">
        <f>AVERAGE(D6:D10)</f>
        <v>1.19</v>
      </c>
      <c r="E12" s="307">
        <f>AVERAGE(E6:E10)</f>
        <v>1.502</v>
      </c>
      <c r="F12" s="306">
        <f>AVERAGE(F6:F10)</f>
        <v>0.93900000000000006</v>
      </c>
    </row>
    <row r="13" spans="1:7" ht="15.75" thickBot="1" x14ac:dyDescent="0.3"/>
    <row r="14" spans="1:7" x14ac:dyDescent="0.25">
      <c r="B14" s="42" t="s">
        <v>232</v>
      </c>
      <c r="C14" s="43" t="s">
        <v>233</v>
      </c>
      <c r="D14" s="32">
        <f>COUNTIF(D$5:D$11,1)</f>
        <v>0</v>
      </c>
      <c r="E14" s="35">
        <f>COUNTIF(E$5:E$11,176%)</f>
        <v>1</v>
      </c>
    </row>
    <row r="15" spans="1:7" x14ac:dyDescent="0.25">
      <c r="B15" s="44" t="s">
        <v>234</v>
      </c>
      <c r="C15" s="45" t="s">
        <v>235</v>
      </c>
      <c r="D15" s="39">
        <f>COUNTIF(D$5:D$11,1.05)</f>
        <v>0</v>
      </c>
      <c r="E15" s="36">
        <f>COUNTIF(E$5:E$11,173%)</f>
        <v>0</v>
      </c>
    </row>
    <row r="16" spans="1:7" x14ac:dyDescent="0.25">
      <c r="B16" s="44" t="s">
        <v>236</v>
      </c>
      <c r="C16" s="46" t="s">
        <v>237</v>
      </c>
      <c r="D16" s="39">
        <f>COUNTIF(D$5:D$11,1.1)</f>
        <v>1</v>
      </c>
      <c r="E16" s="37">
        <f>COUNTIF(E$5:E$11,111%)</f>
        <v>0</v>
      </c>
    </row>
    <row r="17" spans="2:10" x14ac:dyDescent="0.25">
      <c r="B17" s="44" t="s">
        <v>238</v>
      </c>
      <c r="C17" s="46" t="s">
        <v>239</v>
      </c>
      <c r="D17" s="33">
        <f>COUNTIF(D$5:D$11,1.15)</f>
        <v>1</v>
      </c>
      <c r="E17" s="37">
        <f>COUNTIF(E$5:E$11,170%)</f>
        <v>0</v>
      </c>
    </row>
    <row r="18" spans="2:10" x14ac:dyDescent="0.25">
      <c r="B18" s="44" t="s">
        <v>240</v>
      </c>
      <c r="C18" s="46" t="s">
        <v>241</v>
      </c>
      <c r="D18" s="33">
        <f>COUNTIF(D$5:D$11,1.2)</f>
        <v>1</v>
      </c>
      <c r="E18" s="37">
        <f>COUNTIF(E$5:E$11,168%)</f>
        <v>0</v>
      </c>
    </row>
    <row r="19" spans="2:10" x14ac:dyDescent="0.25">
      <c r="B19" s="44" t="s">
        <v>242</v>
      </c>
      <c r="C19" s="46" t="s">
        <v>243</v>
      </c>
      <c r="D19" s="33">
        <f>COUNTIF(D$5:D$11,1.25)</f>
        <v>2</v>
      </c>
      <c r="E19" s="37">
        <f>COUNTIF(E$5:E$11,166%)</f>
        <v>0</v>
      </c>
    </row>
    <row r="20" spans="2:10" x14ac:dyDescent="0.25">
      <c r="B20" s="44" t="s">
        <v>244</v>
      </c>
      <c r="C20" s="46" t="s">
        <v>245</v>
      </c>
      <c r="D20" s="33">
        <f>COUNTIF(D$5:D$11,1.3)</f>
        <v>0</v>
      </c>
      <c r="E20" s="37">
        <f>COUNTIF(E$5:E$11,165%)</f>
        <v>0</v>
      </c>
    </row>
    <row r="21" spans="2:10" x14ac:dyDescent="0.25">
      <c r="B21" s="44" t="s">
        <v>246</v>
      </c>
      <c r="C21" s="46" t="s">
        <v>247</v>
      </c>
      <c r="D21" s="33">
        <f>COUNTIF(D$5:D$11,1.35)</f>
        <v>0</v>
      </c>
      <c r="E21" s="37">
        <f>COUNTIF(E$5:E$11,163%)</f>
        <v>1</v>
      </c>
    </row>
    <row r="22" spans="2:10" x14ac:dyDescent="0.25">
      <c r="B22" s="44" t="s">
        <v>248</v>
      </c>
      <c r="C22" s="46" t="s">
        <v>249</v>
      </c>
      <c r="D22" s="33">
        <f>COUNTIF(D$5:D$11,1.4)</f>
        <v>0</v>
      </c>
      <c r="E22" s="37">
        <f>COUNTIF(E$5:E$11,161%)</f>
        <v>0</v>
      </c>
    </row>
    <row r="23" spans="2:10" x14ac:dyDescent="0.25">
      <c r="B23" s="44" t="s">
        <v>250</v>
      </c>
      <c r="C23" s="46" t="s">
        <v>251</v>
      </c>
      <c r="D23" s="33">
        <f>COUNTIF(D$5:D$11,1.45)</f>
        <v>0</v>
      </c>
      <c r="E23" s="37">
        <f>COUNTIF(E$5:E$11,160%)</f>
        <v>0</v>
      </c>
    </row>
    <row r="24" spans="2:10" x14ac:dyDescent="0.25">
      <c r="B24" s="44" t="s">
        <v>252</v>
      </c>
      <c r="C24" s="46" t="s">
        <v>253</v>
      </c>
      <c r="D24" s="33">
        <f>COUNTIF(D$5:D$11,1.5)</f>
        <v>0</v>
      </c>
      <c r="E24" s="37">
        <f>COUNTIF(E$5:E$11,158%)</f>
        <v>0</v>
      </c>
    </row>
    <row r="25" spans="2:10" x14ac:dyDescent="0.25">
      <c r="B25" s="34" t="s">
        <v>316</v>
      </c>
      <c r="C25" s="46" t="s">
        <v>254</v>
      </c>
      <c r="D25" s="40" t="s">
        <v>316</v>
      </c>
      <c r="E25" s="37">
        <f>COUNTIF(E$5:E$11,156%)</f>
        <v>1</v>
      </c>
    </row>
    <row r="26" spans="2:10" x14ac:dyDescent="0.25">
      <c r="B26" s="34" t="s">
        <v>316</v>
      </c>
      <c r="C26" s="46" t="s">
        <v>255</v>
      </c>
      <c r="D26" s="40" t="s">
        <v>316</v>
      </c>
      <c r="E26" s="37">
        <f>COUNTIF(E$5:E$11,155%)</f>
        <v>0</v>
      </c>
    </row>
    <row r="27" spans="2:10" x14ac:dyDescent="0.25">
      <c r="B27" s="34" t="s">
        <v>316</v>
      </c>
      <c r="C27" s="46" t="s">
        <v>256</v>
      </c>
      <c r="D27" s="40" t="s">
        <v>316</v>
      </c>
      <c r="E27" s="37">
        <f>COUNTIF(E$5:E$11,153%)</f>
        <v>0</v>
      </c>
    </row>
    <row r="28" spans="2:10" x14ac:dyDescent="0.25">
      <c r="B28" s="34" t="s">
        <v>316</v>
      </c>
      <c r="C28" s="46" t="s">
        <v>257</v>
      </c>
      <c r="D28" s="40" t="s">
        <v>316</v>
      </c>
      <c r="E28" s="37">
        <f>COUNTIF(E$5:E$11,151%)</f>
        <v>0</v>
      </c>
      <c r="J28" s="1"/>
    </row>
    <row r="29" spans="2:10" x14ac:dyDescent="0.25">
      <c r="B29" s="34" t="s">
        <v>316</v>
      </c>
      <c r="C29" s="46" t="s">
        <v>258</v>
      </c>
      <c r="D29" s="40" t="s">
        <v>316</v>
      </c>
      <c r="E29" s="37">
        <f>COUNTIF(E$5:E$11,150%)</f>
        <v>0</v>
      </c>
    </row>
    <row r="30" spans="2:10" x14ac:dyDescent="0.25">
      <c r="B30" s="34" t="s">
        <v>316</v>
      </c>
      <c r="C30" s="46" t="s">
        <v>259</v>
      </c>
      <c r="D30" s="40" t="s">
        <v>316</v>
      </c>
      <c r="E30" s="37">
        <f>COUNTIF(E$5:E$11,148%)</f>
        <v>0</v>
      </c>
    </row>
    <row r="31" spans="2:10" x14ac:dyDescent="0.25">
      <c r="B31" s="34" t="s">
        <v>316</v>
      </c>
      <c r="C31" s="46" t="s">
        <v>260</v>
      </c>
      <c r="D31" s="40" t="s">
        <v>316</v>
      </c>
      <c r="E31" s="37">
        <f>COUNTIF(E$5:E$11,146%)</f>
        <v>1</v>
      </c>
    </row>
    <row r="32" spans="2:10" x14ac:dyDescent="0.25">
      <c r="B32" s="34" t="s">
        <v>316</v>
      </c>
      <c r="C32" s="46" t="s">
        <v>261</v>
      </c>
      <c r="D32" s="40" t="s">
        <v>316</v>
      </c>
      <c r="E32" s="37">
        <f>COUNTIF(E$5:E$11,145%)</f>
        <v>0</v>
      </c>
    </row>
    <row r="33" spans="2:5" x14ac:dyDescent="0.25">
      <c r="B33" s="34" t="s">
        <v>316</v>
      </c>
      <c r="C33" s="46" t="s">
        <v>262</v>
      </c>
      <c r="D33" s="40" t="s">
        <v>316</v>
      </c>
      <c r="E33" s="37">
        <f>COUNTIF(E$5:E$11,143%)</f>
        <v>0</v>
      </c>
    </row>
    <row r="34" spans="2:5" x14ac:dyDescent="0.25">
      <c r="B34" s="34" t="s">
        <v>316</v>
      </c>
      <c r="C34" s="46" t="s">
        <v>263</v>
      </c>
      <c r="D34" s="40" t="s">
        <v>316</v>
      </c>
      <c r="E34" s="37">
        <f>COUNTIF(E$5:E$11,141%)</f>
        <v>0</v>
      </c>
    </row>
    <row r="35" spans="2:5" x14ac:dyDescent="0.25">
      <c r="B35" s="34" t="s">
        <v>316</v>
      </c>
      <c r="C35" s="46" t="s">
        <v>264</v>
      </c>
      <c r="D35" s="40" t="s">
        <v>316</v>
      </c>
      <c r="E35" s="37">
        <f>COUNTIF(E$5:E$11,140%)</f>
        <v>0</v>
      </c>
    </row>
    <row r="36" spans="2:5" x14ac:dyDescent="0.25">
      <c r="B36" s="34" t="s">
        <v>316</v>
      </c>
      <c r="C36" s="46" t="s">
        <v>265</v>
      </c>
      <c r="D36" s="40" t="s">
        <v>316</v>
      </c>
      <c r="E36" s="37">
        <f>COUNTIF(E$5:E$11,138%)</f>
        <v>0</v>
      </c>
    </row>
    <row r="37" spans="2:5" x14ac:dyDescent="0.25">
      <c r="B37" s="34" t="s">
        <v>316</v>
      </c>
      <c r="C37" s="46" t="s">
        <v>266</v>
      </c>
      <c r="D37" s="40" t="s">
        <v>316</v>
      </c>
      <c r="E37" s="37">
        <f>COUNTIF(E$5:E$11,136%)</f>
        <v>0</v>
      </c>
    </row>
    <row r="38" spans="2:5" x14ac:dyDescent="0.25">
      <c r="B38" s="34" t="s">
        <v>316</v>
      </c>
      <c r="C38" s="46" t="s">
        <v>267</v>
      </c>
      <c r="D38" s="40" t="s">
        <v>316</v>
      </c>
      <c r="E38" s="37">
        <f>COUNTIF(E$5:E$11,135%)</f>
        <v>0</v>
      </c>
    </row>
    <row r="39" spans="2:5" x14ac:dyDescent="0.25">
      <c r="B39" s="34" t="s">
        <v>316</v>
      </c>
      <c r="C39" s="45" t="s">
        <v>268</v>
      </c>
      <c r="D39" s="40" t="s">
        <v>316</v>
      </c>
      <c r="E39" s="36">
        <f>COUNTIF(E$5:E$11,133%)</f>
        <v>0</v>
      </c>
    </row>
    <row r="40" spans="2:5" x14ac:dyDescent="0.25">
      <c r="B40" s="34" t="s">
        <v>316</v>
      </c>
      <c r="C40" s="45" t="s">
        <v>269</v>
      </c>
      <c r="D40" s="40" t="s">
        <v>316</v>
      </c>
      <c r="E40" s="36">
        <f>COUNTIF(E$5:E$11,130%)</f>
        <v>0</v>
      </c>
    </row>
    <row r="41" spans="2:5" x14ac:dyDescent="0.25">
      <c r="B41" s="34" t="s">
        <v>316</v>
      </c>
      <c r="C41" s="46" t="s">
        <v>270</v>
      </c>
      <c r="D41" s="40" t="s">
        <v>316</v>
      </c>
      <c r="E41" s="37">
        <f>COUNTIF(E$5:E$11,128%)</f>
        <v>0</v>
      </c>
    </row>
    <row r="42" spans="2:5" x14ac:dyDescent="0.25">
      <c r="B42" s="34" t="s">
        <v>316</v>
      </c>
      <c r="C42" s="46" t="s">
        <v>271</v>
      </c>
      <c r="D42" s="40" t="s">
        <v>316</v>
      </c>
      <c r="E42" s="37">
        <f>COUNTIF(E$5:E$11,125%)</f>
        <v>0</v>
      </c>
    </row>
    <row r="43" spans="2:5" x14ac:dyDescent="0.25">
      <c r="B43" s="34" t="s">
        <v>316</v>
      </c>
      <c r="C43" s="46" t="s">
        <v>272</v>
      </c>
      <c r="D43" s="40" t="s">
        <v>316</v>
      </c>
      <c r="E43" s="37">
        <f>COUNTIF(E$5:E$11,120%)</f>
        <v>0</v>
      </c>
    </row>
    <row r="44" spans="2:5" x14ac:dyDescent="0.25">
      <c r="B44" s="34" t="s">
        <v>316</v>
      </c>
      <c r="C44" s="46" t="s">
        <v>273</v>
      </c>
      <c r="D44" s="40" t="s">
        <v>316</v>
      </c>
      <c r="E44" s="37">
        <f>COUNTIF(E$5:E$11,115%)</f>
        <v>0</v>
      </c>
    </row>
    <row r="45" spans="2:5" x14ac:dyDescent="0.25">
      <c r="B45" s="34" t="s">
        <v>316</v>
      </c>
      <c r="C45" s="46" t="s">
        <v>274</v>
      </c>
      <c r="D45" s="40" t="s">
        <v>316</v>
      </c>
      <c r="E45" s="37">
        <f>COUNTIF(E$5:E$11,110%)</f>
        <v>1</v>
      </c>
    </row>
    <row r="46" spans="2:5" x14ac:dyDescent="0.25">
      <c r="B46" s="34" t="s">
        <v>316</v>
      </c>
      <c r="C46" s="46" t="s">
        <v>275</v>
      </c>
      <c r="D46" s="40" t="s">
        <v>316</v>
      </c>
      <c r="E46" s="37">
        <f>COUNTIF(E$5:E$11,105%)</f>
        <v>0</v>
      </c>
    </row>
    <row r="47" spans="2:5" x14ac:dyDescent="0.25">
      <c r="B47" s="34" t="s">
        <v>316</v>
      </c>
      <c r="C47" s="46" t="s">
        <v>276</v>
      </c>
      <c r="D47" s="40" t="s">
        <v>316</v>
      </c>
      <c r="E47" s="38">
        <f>COUNTIF(E$5:E$11,100%)</f>
        <v>0</v>
      </c>
    </row>
    <row r="48" spans="2:5" ht="15.75" thickBot="1" x14ac:dyDescent="0.3">
      <c r="B48" s="328" t="s">
        <v>201</v>
      </c>
      <c r="C48" s="329"/>
      <c r="D48" s="82">
        <f>SUM(D14:D47)</f>
        <v>5</v>
      </c>
      <c r="E48" s="41">
        <f>SUM(E14:E47)</f>
        <v>5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48:C48"/>
  </mergeCells>
  <conditionalFormatting sqref="D6:D10">
    <cfRule type="cellIs" dxfId="13" priority="1" stopIfTrue="1" operator="notEqual">
      <formula>#REF!</formula>
    </cfRule>
  </conditionalFormatting>
  <conditionalFormatting sqref="E6:E10">
    <cfRule type="cellIs" dxfId="12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875B-630B-41A2-BA0A-58B7F586A2F3}">
  <sheetPr>
    <tabColor theme="5" tint="0.59999389629810485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293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131</v>
      </c>
      <c r="B6" s="50" t="s">
        <v>144</v>
      </c>
      <c r="C6" s="51"/>
      <c r="D6" s="52">
        <v>1.1499999999999999</v>
      </c>
      <c r="E6" s="53">
        <v>1.63</v>
      </c>
      <c r="F6" s="54">
        <f>D6-(E6-1)/2</f>
        <v>0.83499999999999996</v>
      </c>
      <c r="G6" s="55">
        <f>IF((E6-E4)=E6,1,IF(E6&gt;E4,F4+1,F4))</f>
        <v>1</v>
      </c>
    </row>
    <row r="7" spans="1:7" x14ac:dyDescent="0.25">
      <c r="A7" s="49">
        <v>129</v>
      </c>
      <c r="B7" s="50" t="s">
        <v>142</v>
      </c>
      <c r="C7" s="51"/>
      <c r="D7" s="56">
        <v>1.2</v>
      </c>
      <c r="E7" s="57">
        <v>1.63</v>
      </c>
      <c r="F7" s="13">
        <f>D7-(E7-1)/2</f>
        <v>0.88500000000000001</v>
      </c>
      <c r="G7" s="58">
        <f>IF((F7-F6)=F7,1,IF(F7&gt;F6,G6+1,G6))</f>
        <v>2</v>
      </c>
    </row>
    <row r="8" spans="1:7" x14ac:dyDescent="0.25">
      <c r="A8" s="49">
        <v>127</v>
      </c>
      <c r="B8" s="50" t="s">
        <v>140</v>
      </c>
      <c r="C8" s="51"/>
      <c r="D8" s="56">
        <v>1.3</v>
      </c>
      <c r="E8" s="57">
        <v>1.66</v>
      </c>
      <c r="F8" s="13">
        <f>D8-(E8-1)/2</f>
        <v>0.97000000000000008</v>
      </c>
      <c r="G8" s="58">
        <f>IF((F8-F7)=F8,1,IF(F8&gt;F7,G7+1,G7))</f>
        <v>3</v>
      </c>
    </row>
    <row r="9" spans="1:7" x14ac:dyDescent="0.25">
      <c r="A9" s="49">
        <v>130</v>
      </c>
      <c r="B9" s="50" t="s">
        <v>143</v>
      </c>
      <c r="C9" s="51"/>
      <c r="D9" s="56">
        <v>1.3</v>
      </c>
      <c r="E9" s="57">
        <v>1.56</v>
      </c>
      <c r="F9" s="13">
        <f>D9-(E9-1)/2</f>
        <v>1.02</v>
      </c>
      <c r="G9" s="58">
        <f>IF((F9-F8)=F9,1,IF(F9&gt;F8,G8+1,G8))</f>
        <v>4</v>
      </c>
    </row>
    <row r="10" spans="1:7" ht="15.75" thickBot="1" x14ac:dyDescent="0.3">
      <c r="A10" s="59">
        <v>128</v>
      </c>
      <c r="B10" s="60" t="s">
        <v>141</v>
      </c>
      <c r="C10" s="61"/>
      <c r="D10" s="62">
        <v>1.25</v>
      </c>
      <c r="E10" s="63">
        <v>1.43</v>
      </c>
      <c r="F10" s="24">
        <f>D10-(E10-1)/2</f>
        <v>1.0350000000000001</v>
      </c>
      <c r="G10" s="64">
        <f>IF((F10-F9)=F10,1,IF(F10&gt;F9,G9+1,G9))</f>
        <v>5</v>
      </c>
    </row>
    <row r="12" spans="1:7" s="48" customFormat="1" x14ac:dyDescent="0.25">
      <c r="C12" s="83" t="s">
        <v>189</v>
      </c>
      <c r="D12" s="306">
        <f>AVERAGE(D6:D10)</f>
        <v>1.2399999999999998</v>
      </c>
      <c r="E12" s="307">
        <f>AVERAGE(E6:E10)</f>
        <v>1.5820000000000001</v>
      </c>
      <c r="F12" s="306">
        <f>AVERAGE(F6:F10)</f>
        <v>0.94900000000000007</v>
      </c>
    </row>
    <row r="13" spans="1:7" ht="15.75" thickBot="1" x14ac:dyDescent="0.3"/>
    <row r="14" spans="1:7" x14ac:dyDescent="0.25">
      <c r="B14" s="42" t="s">
        <v>232</v>
      </c>
      <c r="C14" s="43" t="s">
        <v>233</v>
      </c>
      <c r="D14" s="32">
        <f>COUNTIF(D$5:D$11,1)</f>
        <v>0</v>
      </c>
      <c r="E14" s="35">
        <f>COUNTIF(E$5:E$11,176%)</f>
        <v>0</v>
      </c>
    </row>
    <row r="15" spans="1:7" x14ac:dyDescent="0.25">
      <c r="B15" s="44" t="s">
        <v>234</v>
      </c>
      <c r="C15" s="45" t="s">
        <v>235</v>
      </c>
      <c r="D15" s="39">
        <f>COUNTIF(D$5:D$11,1.05)</f>
        <v>0</v>
      </c>
      <c r="E15" s="36">
        <f>COUNTIF(E$5:E$11,173%)</f>
        <v>0</v>
      </c>
    </row>
    <row r="16" spans="1:7" x14ac:dyDescent="0.25">
      <c r="B16" s="44" t="s">
        <v>236</v>
      </c>
      <c r="C16" s="46" t="s">
        <v>237</v>
      </c>
      <c r="D16" s="39">
        <f>COUNTIF(D$5:D$11,1.1)</f>
        <v>0</v>
      </c>
      <c r="E16" s="37">
        <f>COUNTIF(E$5:E$11,111%)</f>
        <v>0</v>
      </c>
    </row>
    <row r="17" spans="2:10" x14ac:dyDescent="0.25">
      <c r="B17" s="44" t="s">
        <v>238</v>
      </c>
      <c r="C17" s="46" t="s">
        <v>239</v>
      </c>
      <c r="D17" s="33">
        <f>COUNTIF(D$5:D$11,1.15)</f>
        <v>1</v>
      </c>
      <c r="E17" s="37">
        <f>COUNTIF(E$5:E$11,170%)</f>
        <v>0</v>
      </c>
    </row>
    <row r="18" spans="2:10" x14ac:dyDescent="0.25">
      <c r="B18" s="44" t="s">
        <v>240</v>
      </c>
      <c r="C18" s="46" t="s">
        <v>241</v>
      </c>
      <c r="D18" s="33">
        <f>COUNTIF(D$5:D$11,1.2)</f>
        <v>1</v>
      </c>
      <c r="E18" s="37">
        <f>COUNTIF(E$5:E$11,168%)</f>
        <v>0</v>
      </c>
    </row>
    <row r="19" spans="2:10" x14ac:dyDescent="0.25">
      <c r="B19" s="44" t="s">
        <v>242</v>
      </c>
      <c r="C19" s="46" t="s">
        <v>243</v>
      </c>
      <c r="D19" s="33">
        <f>COUNTIF(D$5:D$11,1.25)</f>
        <v>1</v>
      </c>
      <c r="E19" s="37">
        <f>COUNTIF(E$5:E$11,166%)</f>
        <v>1</v>
      </c>
    </row>
    <row r="20" spans="2:10" x14ac:dyDescent="0.25">
      <c r="B20" s="44" t="s">
        <v>244</v>
      </c>
      <c r="C20" s="46" t="s">
        <v>245</v>
      </c>
      <c r="D20" s="33">
        <f>COUNTIF(D$5:D$11,1.3)</f>
        <v>2</v>
      </c>
      <c r="E20" s="37">
        <f>COUNTIF(E$5:E$11,165%)</f>
        <v>0</v>
      </c>
    </row>
    <row r="21" spans="2:10" x14ac:dyDescent="0.25">
      <c r="B21" s="44" t="s">
        <v>246</v>
      </c>
      <c r="C21" s="46" t="s">
        <v>247</v>
      </c>
      <c r="D21" s="33">
        <f>COUNTIF(D$5:D$11,1.35)</f>
        <v>0</v>
      </c>
      <c r="E21" s="37">
        <f>COUNTIF(E$5:E$11,163%)</f>
        <v>2</v>
      </c>
    </row>
    <row r="22" spans="2:10" x14ac:dyDescent="0.25">
      <c r="B22" s="44" t="s">
        <v>248</v>
      </c>
      <c r="C22" s="46" t="s">
        <v>249</v>
      </c>
      <c r="D22" s="33">
        <f>COUNTIF(D$5:D$11,1.4)</f>
        <v>0</v>
      </c>
      <c r="E22" s="37">
        <f>COUNTIF(E$5:E$11,161%)</f>
        <v>0</v>
      </c>
    </row>
    <row r="23" spans="2:10" x14ac:dyDescent="0.25">
      <c r="B23" s="44" t="s">
        <v>250</v>
      </c>
      <c r="C23" s="46" t="s">
        <v>251</v>
      </c>
      <c r="D23" s="33">
        <f>COUNTIF(D$5:D$11,1.45)</f>
        <v>0</v>
      </c>
      <c r="E23" s="37">
        <f>COUNTIF(E$5:E$11,160%)</f>
        <v>0</v>
      </c>
    </row>
    <row r="24" spans="2:10" x14ac:dyDescent="0.25">
      <c r="B24" s="44" t="s">
        <v>252</v>
      </c>
      <c r="C24" s="46" t="s">
        <v>253</v>
      </c>
      <c r="D24" s="33">
        <f>COUNTIF(D$5:D$11,1.5)</f>
        <v>0</v>
      </c>
      <c r="E24" s="37">
        <f>COUNTIF(E$5:E$11,158%)</f>
        <v>0</v>
      </c>
    </row>
    <row r="25" spans="2:10" x14ac:dyDescent="0.25">
      <c r="B25" s="34" t="s">
        <v>316</v>
      </c>
      <c r="C25" s="46" t="s">
        <v>254</v>
      </c>
      <c r="D25" s="40" t="s">
        <v>316</v>
      </c>
      <c r="E25" s="37">
        <f>COUNTIF(E$5:E$11,156%)</f>
        <v>1</v>
      </c>
    </row>
    <row r="26" spans="2:10" x14ac:dyDescent="0.25">
      <c r="B26" s="34" t="s">
        <v>316</v>
      </c>
      <c r="C26" s="46" t="s">
        <v>255</v>
      </c>
      <c r="D26" s="40" t="s">
        <v>316</v>
      </c>
      <c r="E26" s="37">
        <f>COUNTIF(E$5:E$11,155%)</f>
        <v>0</v>
      </c>
    </row>
    <row r="27" spans="2:10" x14ac:dyDescent="0.25">
      <c r="B27" s="34" t="s">
        <v>316</v>
      </c>
      <c r="C27" s="46" t="s">
        <v>256</v>
      </c>
      <c r="D27" s="40" t="s">
        <v>316</v>
      </c>
      <c r="E27" s="37">
        <f>COUNTIF(E$5:E$11,153%)</f>
        <v>0</v>
      </c>
    </row>
    <row r="28" spans="2:10" x14ac:dyDescent="0.25">
      <c r="B28" s="34" t="s">
        <v>316</v>
      </c>
      <c r="C28" s="46" t="s">
        <v>257</v>
      </c>
      <c r="D28" s="40" t="s">
        <v>316</v>
      </c>
      <c r="E28" s="37">
        <f>COUNTIF(E$5:E$11,151%)</f>
        <v>0</v>
      </c>
      <c r="J28" s="1"/>
    </row>
    <row r="29" spans="2:10" x14ac:dyDescent="0.25">
      <c r="B29" s="34" t="s">
        <v>316</v>
      </c>
      <c r="C29" s="46" t="s">
        <v>258</v>
      </c>
      <c r="D29" s="40" t="s">
        <v>316</v>
      </c>
      <c r="E29" s="37">
        <f>COUNTIF(E$5:E$11,150%)</f>
        <v>0</v>
      </c>
    </row>
    <row r="30" spans="2:10" x14ac:dyDescent="0.25">
      <c r="B30" s="34" t="s">
        <v>316</v>
      </c>
      <c r="C30" s="46" t="s">
        <v>259</v>
      </c>
      <c r="D30" s="40" t="s">
        <v>316</v>
      </c>
      <c r="E30" s="37">
        <f>COUNTIF(E$5:E$11,148%)</f>
        <v>0</v>
      </c>
    </row>
    <row r="31" spans="2:10" x14ac:dyDescent="0.25">
      <c r="B31" s="34" t="s">
        <v>316</v>
      </c>
      <c r="C31" s="46" t="s">
        <v>260</v>
      </c>
      <c r="D31" s="40" t="s">
        <v>316</v>
      </c>
      <c r="E31" s="37">
        <f>COUNTIF(E$5:E$11,146%)</f>
        <v>0</v>
      </c>
    </row>
    <row r="32" spans="2:10" x14ac:dyDescent="0.25">
      <c r="B32" s="34" t="s">
        <v>316</v>
      </c>
      <c r="C32" s="46" t="s">
        <v>261</v>
      </c>
      <c r="D32" s="40" t="s">
        <v>316</v>
      </c>
      <c r="E32" s="37">
        <f>COUNTIF(E$5:E$11,145%)</f>
        <v>0</v>
      </c>
    </row>
    <row r="33" spans="2:5" x14ac:dyDescent="0.25">
      <c r="B33" s="34" t="s">
        <v>316</v>
      </c>
      <c r="C33" s="46" t="s">
        <v>262</v>
      </c>
      <c r="D33" s="40" t="s">
        <v>316</v>
      </c>
      <c r="E33" s="37">
        <f>COUNTIF(E$5:E$11,143%)</f>
        <v>1</v>
      </c>
    </row>
    <row r="34" spans="2:5" x14ac:dyDescent="0.25">
      <c r="B34" s="34" t="s">
        <v>316</v>
      </c>
      <c r="C34" s="46" t="s">
        <v>263</v>
      </c>
      <c r="D34" s="40" t="s">
        <v>316</v>
      </c>
      <c r="E34" s="37">
        <f>COUNTIF(E$5:E$11,141%)</f>
        <v>0</v>
      </c>
    </row>
    <row r="35" spans="2:5" x14ac:dyDescent="0.25">
      <c r="B35" s="34" t="s">
        <v>316</v>
      </c>
      <c r="C35" s="46" t="s">
        <v>264</v>
      </c>
      <c r="D35" s="40" t="s">
        <v>316</v>
      </c>
      <c r="E35" s="37">
        <f>COUNTIF(E$5:E$11,140%)</f>
        <v>0</v>
      </c>
    </row>
    <row r="36" spans="2:5" x14ac:dyDescent="0.25">
      <c r="B36" s="34" t="s">
        <v>316</v>
      </c>
      <c r="C36" s="46" t="s">
        <v>265</v>
      </c>
      <c r="D36" s="40" t="s">
        <v>316</v>
      </c>
      <c r="E36" s="37">
        <f>COUNTIF(E$5:E$11,138%)</f>
        <v>0</v>
      </c>
    </row>
    <row r="37" spans="2:5" x14ac:dyDescent="0.25">
      <c r="B37" s="34" t="s">
        <v>316</v>
      </c>
      <c r="C37" s="46" t="s">
        <v>266</v>
      </c>
      <c r="D37" s="40" t="s">
        <v>316</v>
      </c>
      <c r="E37" s="37">
        <f>COUNTIF(E$5:E$11,136%)</f>
        <v>0</v>
      </c>
    </row>
    <row r="38" spans="2:5" x14ac:dyDescent="0.25">
      <c r="B38" s="34" t="s">
        <v>316</v>
      </c>
      <c r="C38" s="46" t="s">
        <v>267</v>
      </c>
      <c r="D38" s="40" t="s">
        <v>316</v>
      </c>
      <c r="E38" s="37">
        <f>COUNTIF(E$5:E$11,135%)</f>
        <v>0</v>
      </c>
    </row>
    <row r="39" spans="2:5" x14ac:dyDescent="0.25">
      <c r="B39" s="34" t="s">
        <v>316</v>
      </c>
      <c r="C39" s="45" t="s">
        <v>268</v>
      </c>
      <c r="D39" s="40" t="s">
        <v>316</v>
      </c>
      <c r="E39" s="36">
        <f>COUNTIF(E$5:E$11,133%)</f>
        <v>0</v>
      </c>
    </row>
    <row r="40" spans="2:5" x14ac:dyDescent="0.25">
      <c r="B40" s="34" t="s">
        <v>316</v>
      </c>
      <c r="C40" s="45" t="s">
        <v>269</v>
      </c>
      <c r="D40" s="40" t="s">
        <v>316</v>
      </c>
      <c r="E40" s="36">
        <f>COUNTIF(E$5:E$11,130%)</f>
        <v>0</v>
      </c>
    </row>
    <row r="41" spans="2:5" x14ac:dyDescent="0.25">
      <c r="B41" s="34" t="s">
        <v>316</v>
      </c>
      <c r="C41" s="46" t="s">
        <v>270</v>
      </c>
      <c r="D41" s="40" t="s">
        <v>316</v>
      </c>
      <c r="E41" s="37">
        <f>COUNTIF(E$5:E$11,128%)</f>
        <v>0</v>
      </c>
    </row>
    <row r="42" spans="2:5" x14ac:dyDescent="0.25">
      <c r="B42" s="34" t="s">
        <v>316</v>
      </c>
      <c r="C42" s="46" t="s">
        <v>271</v>
      </c>
      <c r="D42" s="40" t="s">
        <v>316</v>
      </c>
      <c r="E42" s="37">
        <f>COUNTIF(E$5:E$11,125%)</f>
        <v>0</v>
      </c>
    </row>
    <row r="43" spans="2:5" x14ac:dyDescent="0.25">
      <c r="B43" s="34" t="s">
        <v>316</v>
      </c>
      <c r="C43" s="46" t="s">
        <v>272</v>
      </c>
      <c r="D43" s="40" t="s">
        <v>316</v>
      </c>
      <c r="E43" s="37">
        <f>COUNTIF(E$5:E$11,120%)</f>
        <v>0</v>
      </c>
    </row>
    <row r="44" spans="2:5" x14ac:dyDescent="0.25">
      <c r="B44" s="34" t="s">
        <v>316</v>
      </c>
      <c r="C44" s="46" t="s">
        <v>273</v>
      </c>
      <c r="D44" s="40" t="s">
        <v>316</v>
      </c>
      <c r="E44" s="37">
        <f>COUNTIF(E$5:E$11,115%)</f>
        <v>0</v>
      </c>
    </row>
    <row r="45" spans="2:5" x14ac:dyDescent="0.25">
      <c r="B45" s="34" t="s">
        <v>316</v>
      </c>
      <c r="C45" s="46" t="s">
        <v>274</v>
      </c>
      <c r="D45" s="40" t="s">
        <v>316</v>
      </c>
      <c r="E45" s="37">
        <f>COUNTIF(E$5:E$11,110%)</f>
        <v>0</v>
      </c>
    </row>
    <row r="46" spans="2:5" x14ac:dyDescent="0.25">
      <c r="B46" s="34" t="s">
        <v>316</v>
      </c>
      <c r="C46" s="46" t="s">
        <v>275</v>
      </c>
      <c r="D46" s="40" t="s">
        <v>316</v>
      </c>
      <c r="E46" s="37">
        <f>COUNTIF(E$5:E$11,105%)</f>
        <v>0</v>
      </c>
    </row>
    <row r="47" spans="2:5" x14ac:dyDescent="0.25">
      <c r="B47" s="34" t="s">
        <v>316</v>
      </c>
      <c r="C47" s="46" t="s">
        <v>276</v>
      </c>
      <c r="D47" s="40" t="s">
        <v>316</v>
      </c>
      <c r="E47" s="38">
        <f>COUNTIF(E$5:E$11,100%)</f>
        <v>0</v>
      </c>
    </row>
    <row r="48" spans="2:5" ht="15.75" thickBot="1" x14ac:dyDescent="0.3">
      <c r="B48" s="328" t="s">
        <v>201</v>
      </c>
      <c r="C48" s="329"/>
      <c r="D48" s="82">
        <f>SUM(D14:D47)</f>
        <v>5</v>
      </c>
      <c r="E48" s="41">
        <f>SUM(E14:E47)</f>
        <v>5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48:C48"/>
  </mergeCells>
  <conditionalFormatting sqref="D6:D10">
    <cfRule type="cellIs" dxfId="11" priority="1" stopIfTrue="1" operator="notEqual">
      <formula>#REF!</formula>
    </cfRule>
  </conditionalFormatting>
  <conditionalFormatting sqref="E6:E10">
    <cfRule type="cellIs" dxfId="10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5943F-EF6B-447A-AD6B-9D4BA5A93E50}">
  <sheetPr>
    <tabColor theme="5" tint="0.59999389629810485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294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142</v>
      </c>
      <c r="B6" s="50" t="s">
        <v>156</v>
      </c>
      <c r="C6" s="51"/>
      <c r="D6" s="52">
        <v>1</v>
      </c>
      <c r="E6" s="53">
        <v>1.76</v>
      </c>
      <c r="F6" s="54">
        <f t="shared" ref="F6:F15" si="0">D6-(E6-1)/2</f>
        <v>0.62</v>
      </c>
      <c r="G6" s="55">
        <f>IF((E6-E4)=E6,1,IF(E6&gt;E4,F4+1,F4))</f>
        <v>1</v>
      </c>
    </row>
    <row r="7" spans="1:7" x14ac:dyDescent="0.25">
      <c r="A7" s="49">
        <v>138</v>
      </c>
      <c r="B7" s="50" t="s">
        <v>152</v>
      </c>
      <c r="C7" s="51"/>
      <c r="D7" s="56">
        <v>1.1000000000000001</v>
      </c>
      <c r="E7" s="57">
        <v>1.66</v>
      </c>
      <c r="F7" s="13">
        <f t="shared" si="0"/>
        <v>0.77000000000000013</v>
      </c>
      <c r="G7" s="58">
        <f>IF((F7-F6)=F7,1,IF(F7&gt;F6,G6+1,G6))</f>
        <v>2</v>
      </c>
    </row>
    <row r="8" spans="1:7" x14ac:dyDescent="0.25">
      <c r="A8" s="49">
        <v>137</v>
      </c>
      <c r="B8" s="50" t="s">
        <v>151</v>
      </c>
      <c r="C8" s="51"/>
      <c r="D8" s="56">
        <v>1.1000000000000001</v>
      </c>
      <c r="E8" s="57">
        <v>1.63</v>
      </c>
      <c r="F8" s="13">
        <f t="shared" si="0"/>
        <v>0.78500000000000014</v>
      </c>
      <c r="G8" s="58">
        <f t="shared" ref="G8:G15" si="1">IF((F8-F7)=F8,1,IF(F8&gt;F7,G7+1,G7))</f>
        <v>3</v>
      </c>
    </row>
    <row r="9" spans="1:7" x14ac:dyDescent="0.25">
      <c r="A9" s="49">
        <v>141</v>
      </c>
      <c r="B9" s="50" t="s">
        <v>155</v>
      </c>
      <c r="C9" s="51"/>
      <c r="D9" s="56">
        <v>1.2</v>
      </c>
      <c r="E9" s="57">
        <v>1.66</v>
      </c>
      <c r="F9" s="13">
        <f t="shared" si="0"/>
        <v>0.87</v>
      </c>
      <c r="G9" s="58">
        <f t="shared" si="1"/>
        <v>4</v>
      </c>
    </row>
    <row r="10" spans="1:7" x14ac:dyDescent="0.25">
      <c r="A10" s="49">
        <v>132</v>
      </c>
      <c r="B10" s="50" t="s">
        <v>146</v>
      </c>
      <c r="C10" s="51"/>
      <c r="D10" s="56">
        <v>1.2</v>
      </c>
      <c r="E10" s="57">
        <v>1.56</v>
      </c>
      <c r="F10" s="13">
        <f t="shared" si="0"/>
        <v>0.91999999999999993</v>
      </c>
      <c r="G10" s="58">
        <f t="shared" si="1"/>
        <v>5</v>
      </c>
    </row>
    <row r="11" spans="1:7" x14ac:dyDescent="0.25">
      <c r="A11" s="49">
        <v>134</v>
      </c>
      <c r="B11" s="50" t="s">
        <v>148</v>
      </c>
      <c r="C11" s="51"/>
      <c r="D11" s="56">
        <v>1.25</v>
      </c>
      <c r="E11" s="57">
        <v>1.65</v>
      </c>
      <c r="F11" s="13">
        <f t="shared" si="0"/>
        <v>0.92500000000000004</v>
      </c>
      <c r="G11" s="58">
        <f t="shared" si="1"/>
        <v>6</v>
      </c>
    </row>
    <row r="12" spans="1:7" x14ac:dyDescent="0.25">
      <c r="A12" s="49">
        <v>136</v>
      </c>
      <c r="B12" s="50" t="s">
        <v>150</v>
      </c>
      <c r="C12" s="51"/>
      <c r="D12" s="56">
        <v>1.2</v>
      </c>
      <c r="E12" s="57">
        <v>1.46</v>
      </c>
      <c r="F12" s="13">
        <f t="shared" si="0"/>
        <v>0.97</v>
      </c>
      <c r="G12" s="58">
        <f t="shared" si="1"/>
        <v>7</v>
      </c>
    </row>
    <row r="13" spans="1:7" x14ac:dyDescent="0.25">
      <c r="A13" s="49">
        <v>140</v>
      </c>
      <c r="B13" s="50" t="s">
        <v>154</v>
      </c>
      <c r="C13" s="51"/>
      <c r="D13" s="56">
        <v>1.2</v>
      </c>
      <c r="E13" s="57">
        <v>1.46</v>
      </c>
      <c r="F13" s="13">
        <f t="shared" si="0"/>
        <v>0.97</v>
      </c>
      <c r="G13" s="58">
        <f t="shared" si="1"/>
        <v>7</v>
      </c>
    </row>
    <row r="14" spans="1:7" x14ac:dyDescent="0.25">
      <c r="A14" s="49">
        <v>139</v>
      </c>
      <c r="B14" s="50" t="s">
        <v>153</v>
      </c>
      <c r="C14" s="51"/>
      <c r="D14" s="56">
        <v>1.25</v>
      </c>
      <c r="E14" s="57">
        <v>1.53</v>
      </c>
      <c r="F14" s="13">
        <f t="shared" si="0"/>
        <v>0.98499999999999999</v>
      </c>
      <c r="G14" s="58">
        <f t="shared" si="1"/>
        <v>8</v>
      </c>
    </row>
    <row r="15" spans="1:7" ht="15.75" thickBot="1" x14ac:dyDescent="0.3">
      <c r="A15" s="59">
        <v>135</v>
      </c>
      <c r="B15" s="60" t="s">
        <v>149</v>
      </c>
      <c r="C15" s="61"/>
      <c r="D15" s="62">
        <v>1.35</v>
      </c>
      <c r="E15" s="63">
        <v>1.38</v>
      </c>
      <c r="F15" s="24">
        <f t="shared" si="0"/>
        <v>1.1600000000000001</v>
      </c>
      <c r="G15" s="64">
        <f t="shared" si="1"/>
        <v>9</v>
      </c>
    </row>
    <row r="17" spans="2:10" s="48" customFormat="1" x14ac:dyDescent="0.25">
      <c r="C17" s="83" t="s">
        <v>189</v>
      </c>
      <c r="D17" s="306">
        <f>AVERAGE(D6:D15)</f>
        <v>1.1850000000000001</v>
      </c>
      <c r="E17" s="307">
        <f>AVERAGE(E6:E15)</f>
        <v>1.575</v>
      </c>
      <c r="F17" s="306">
        <f>AVERAGE(F6:F15)</f>
        <v>0.89750000000000019</v>
      </c>
    </row>
    <row r="18" spans="2:10" ht="15.75" thickBot="1" x14ac:dyDescent="0.3"/>
    <row r="19" spans="2:10" x14ac:dyDescent="0.25">
      <c r="B19" s="42" t="s">
        <v>232</v>
      </c>
      <c r="C19" s="43" t="s">
        <v>233</v>
      </c>
      <c r="D19" s="32">
        <f>COUNTIF(D$5:D$17,1)</f>
        <v>1</v>
      </c>
      <c r="E19" s="35">
        <f>COUNTIF(E$5:E$17,176%)</f>
        <v>1</v>
      </c>
    </row>
    <row r="20" spans="2:10" x14ac:dyDescent="0.25">
      <c r="B20" s="44" t="s">
        <v>234</v>
      </c>
      <c r="C20" s="45" t="s">
        <v>235</v>
      </c>
      <c r="D20" s="39">
        <f>COUNTIF(D$5:D$17,1.05)</f>
        <v>0</v>
      </c>
      <c r="E20" s="36">
        <f>COUNTIF(E$5:E$17,173%)</f>
        <v>0</v>
      </c>
    </row>
    <row r="21" spans="2:10" x14ac:dyDescent="0.25">
      <c r="B21" s="44" t="s">
        <v>236</v>
      </c>
      <c r="C21" s="46" t="s">
        <v>237</v>
      </c>
      <c r="D21" s="39">
        <f>COUNTIF(D$5:D$17,1.1)</f>
        <v>2</v>
      </c>
      <c r="E21" s="37">
        <f>COUNTIF(E$5:E$17,171%)</f>
        <v>0</v>
      </c>
    </row>
    <row r="22" spans="2:10" x14ac:dyDescent="0.25">
      <c r="B22" s="44" t="s">
        <v>238</v>
      </c>
      <c r="C22" s="46" t="s">
        <v>239</v>
      </c>
      <c r="D22" s="33">
        <f>COUNTIF(D$5:D$17,1.15)</f>
        <v>0</v>
      </c>
      <c r="E22" s="37">
        <f>COUNTIF(E$5:E$17,170%)</f>
        <v>0</v>
      </c>
    </row>
    <row r="23" spans="2:10" x14ac:dyDescent="0.25">
      <c r="B23" s="44" t="s">
        <v>240</v>
      </c>
      <c r="C23" s="46" t="s">
        <v>241</v>
      </c>
      <c r="D23" s="33">
        <f>COUNTIF(D$5:D$17,1.2)</f>
        <v>4</v>
      </c>
      <c r="E23" s="37">
        <f>COUNTIF(E$5:E$17,168%)</f>
        <v>0</v>
      </c>
    </row>
    <row r="24" spans="2:10" x14ac:dyDescent="0.25">
      <c r="B24" s="44" t="s">
        <v>242</v>
      </c>
      <c r="C24" s="46" t="s">
        <v>243</v>
      </c>
      <c r="D24" s="33">
        <f>COUNTIF(D$5:D$17,1.25)</f>
        <v>2</v>
      </c>
      <c r="E24" s="37">
        <f>COUNTIF(E$5:E$17,166%)</f>
        <v>2</v>
      </c>
    </row>
    <row r="25" spans="2:10" x14ac:dyDescent="0.25">
      <c r="B25" s="44" t="s">
        <v>244</v>
      </c>
      <c r="C25" s="46" t="s">
        <v>245</v>
      </c>
      <c r="D25" s="33">
        <f>COUNTIF(D$5:D$17,1.3)</f>
        <v>0</v>
      </c>
      <c r="E25" s="37">
        <f>COUNTIF(E$5:E$17,165%)</f>
        <v>1</v>
      </c>
    </row>
    <row r="26" spans="2:10" x14ac:dyDescent="0.25">
      <c r="B26" s="44" t="s">
        <v>246</v>
      </c>
      <c r="C26" s="46" t="s">
        <v>247</v>
      </c>
      <c r="D26" s="33">
        <f>COUNTIF(D$5:D$17,1.35)</f>
        <v>1</v>
      </c>
      <c r="E26" s="37">
        <f>COUNTIF(E$5:E$17,163%)</f>
        <v>1</v>
      </c>
    </row>
    <row r="27" spans="2:10" x14ac:dyDescent="0.25">
      <c r="B27" s="44" t="s">
        <v>248</v>
      </c>
      <c r="C27" s="46" t="s">
        <v>249</v>
      </c>
      <c r="D27" s="33">
        <f>COUNTIF(D$5:D$17,1.4)</f>
        <v>0</v>
      </c>
      <c r="E27" s="37">
        <f>COUNTIF(E$5:E$17,161%)</f>
        <v>0</v>
      </c>
    </row>
    <row r="28" spans="2:10" x14ac:dyDescent="0.25">
      <c r="B28" s="44" t="s">
        <v>250</v>
      </c>
      <c r="C28" s="46" t="s">
        <v>251</v>
      </c>
      <c r="D28" s="33">
        <f>COUNTIF(D$5:D$17,1.45)</f>
        <v>0</v>
      </c>
      <c r="E28" s="37">
        <f>COUNTIF(E$5:E$17,160%)</f>
        <v>0</v>
      </c>
      <c r="J28" s="1"/>
    </row>
    <row r="29" spans="2:10" x14ac:dyDescent="0.25">
      <c r="B29" s="44" t="s">
        <v>252</v>
      </c>
      <c r="C29" s="46" t="s">
        <v>253</v>
      </c>
      <c r="D29" s="33">
        <f>COUNTIF(D$5:D$17,1.5)</f>
        <v>0</v>
      </c>
      <c r="E29" s="37">
        <f>COUNTIF(E$5:E$17,158%)</f>
        <v>0</v>
      </c>
    </row>
    <row r="30" spans="2:10" x14ac:dyDescent="0.25">
      <c r="B30" s="34" t="s">
        <v>316</v>
      </c>
      <c r="C30" s="46" t="s">
        <v>254</v>
      </c>
      <c r="D30" s="40" t="s">
        <v>316</v>
      </c>
      <c r="E30" s="37">
        <f>COUNTIF(E$5:E$17,156%)</f>
        <v>1</v>
      </c>
    </row>
    <row r="31" spans="2:10" x14ac:dyDescent="0.25">
      <c r="B31" s="34" t="s">
        <v>316</v>
      </c>
      <c r="C31" s="46" t="s">
        <v>255</v>
      </c>
      <c r="D31" s="40" t="s">
        <v>316</v>
      </c>
      <c r="E31" s="37">
        <f>COUNTIF(E$5:E$17,155%)</f>
        <v>0</v>
      </c>
    </row>
    <row r="32" spans="2:10" x14ac:dyDescent="0.25">
      <c r="B32" s="34" t="s">
        <v>316</v>
      </c>
      <c r="C32" s="46" t="s">
        <v>256</v>
      </c>
      <c r="D32" s="40" t="s">
        <v>316</v>
      </c>
      <c r="E32" s="37">
        <f>COUNTIF(E$5:E$17,153%)</f>
        <v>1</v>
      </c>
    </row>
    <row r="33" spans="2:5" x14ac:dyDescent="0.25">
      <c r="B33" s="34" t="s">
        <v>316</v>
      </c>
      <c r="C33" s="46" t="s">
        <v>257</v>
      </c>
      <c r="D33" s="40" t="s">
        <v>316</v>
      </c>
      <c r="E33" s="37">
        <f>COUNTIF(E$5:E$17,151%)</f>
        <v>0</v>
      </c>
    </row>
    <row r="34" spans="2:5" x14ac:dyDescent="0.25">
      <c r="B34" s="34" t="s">
        <v>316</v>
      </c>
      <c r="C34" s="46" t="s">
        <v>258</v>
      </c>
      <c r="D34" s="40" t="s">
        <v>316</v>
      </c>
      <c r="E34" s="37">
        <f>COUNTIF(E$5:E$17,150%)</f>
        <v>0</v>
      </c>
    </row>
    <row r="35" spans="2:5" x14ac:dyDescent="0.25">
      <c r="B35" s="34" t="s">
        <v>316</v>
      </c>
      <c r="C35" s="46" t="s">
        <v>259</v>
      </c>
      <c r="D35" s="40" t="s">
        <v>316</v>
      </c>
      <c r="E35" s="37">
        <f>COUNTIF(E$5:E$17,148%)</f>
        <v>0</v>
      </c>
    </row>
    <row r="36" spans="2:5" x14ac:dyDescent="0.25">
      <c r="B36" s="34" t="s">
        <v>316</v>
      </c>
      <c r="C36" s="46" t="s">
        <v>260</v>
      </c>
      <c r="D36" s="40" t="s">
        <v>316</v>
      </c>
      <c r="E36" s="37">
        <f>COUNTIF(E$5:E$17,146%)</f>
        <v>2</v>
      </c>
    </row>
    <row r="37" spans="2:5" x14ac:dyDescent="0.25">
      <c r="B37" s="34" t="s">
        <v>316</v>
      </c>
      <c r="C37" s="46" t="s">
        <v>261</v>
      </c>
      <c r="D37" s="40" t="s">
        <v>316</v>
      </c>
      <c r="E37" s="37">
        <f>COUNTIF(E$5:E$17,145%)</f>
        <v>0</v>
      </c>
    </row>
    <row r="38" spans="2:5" x14ac:dyDescent="0.25">
      <c r="B38" s="34" t="s">
        <v>316</v>
      </c>
      <c r="C38" s="46" t="s">
        <v>262</v>
      </c>
      <c r="D38" s="40" t="s">
        <v>316</v>
      </c>
      <c r="E38" s="37">
        <f>COUNTIF(E$5:E$17,143%)</f>
        <v>0</v>
      </c>
    </row>
    <row r="39" spans="2:5" x14ac:dyDescent="0.25">
      <c r="B39" s="34" t="s">
        <v>316</v>
      </c>
      <c r="C39" s="46" t="s">
        <v>263</v>
      </c>
      <c r="D39" s="40" t="s">
        <v>316</v>
      </c>
      <c r="E39" s="37">
        <f>COUNTIF(E$5:E$17,141%)</f>
        <v>0</v>
      </c>
    </row>
    <row r="40" spans="2:5" x14ac:dyDescent="0.25">
      <c r="B40" s="34" t="s">
        <v>316</v>
      </c>
      <c r="C40" s="46" t="s">
        <v>264</v>
      </c>
      <c r="D40" s="40" t="s">
        <v>316</v>
      </c>
      <c r="E40" s="37">
        <f>COUNTIF(E$5:E$17,140%)</f>
        <v>0</v>
      </c>
    </row>
    <row r="41" spans="2:5" x14ac:dyDescent="0.25">
      <c r="B41" s="34" t="s">
        <v>316</v>
      </c>
      <c r="C41" s="46" t="s">
        <v>265</v>
      </c>
      <c r="D41" s="40" t="s">
        <v>316</v>
      </c>
      <c r="E41" s="37">
        <f>COUNTIF(E$5:E$17,138%)</f>
        <v>1</v>
      </c>
    </row>
    <row r="42" spans="2:5" x14ac:dyDescent="0.25">
      <c r="B42" s="34" t="s">
        <v>316</v>
      </c>
      <c r="C42" s="46" t="s">
        <v>266</v>
      </c>
      <c r="D42" s="40" t="s">
        <v>316</v>
      </c>
      <c r="E42" s="37">
        <f>COUNTIF(E$5:E$17,136%)</f>
        <v>0</v>
      </c>
    </row>
    <row r="43" spans="2:5" x14ac:dyDescent="0.25">
      <c r="B43" s="34" t="s">
        <v>316</v>
      </c>
      <c r="C43" s="46" t="s">
        <v>267</v>
      </c>
      <c r="D43" s="40" t="s">
        <v>316</v>
      </c>
      <c r="E43" s="37">
        <f>COUNTIF(E$5:E$17,135%)</f>
        <v>0</v>
      </c>
    </row>
    <row r="44" spans="2:5" x14ac:dyDescent="0.25">
      <c r="B44" s="34" t="s">
        <v>316</v>
      </c>
      <c r="C44" s="45" t="s">
        <v>268</v>
      </c>
      <c r="D44" s="40" t="s">
        <v>316</v>
      </c>
      <c r="E44" s="36">
        <f>COUNTIF(E$5:E$17,133%)</f>
        <v>0</v>
      </c>
    </row>
    <row r="45" spans="2:5" x14ac:dyDescent="0.25">
      <c r="B45" s="34" t="s">
        <v>316</v>
      </c>
      <c r="C45" s="45" t="s">
        <v>269</v>
      </c>
      <c r="D45" s="40" t="s">
        <v>316</v>
      </c>
      <c r="E45" s="36">
        <f>COUNTIF(E$5:E$17,130%)</f>
        <v>0</v>
      </c>
    </row>
    <row r="46" spans="2:5" x14ac:dyDescent="0.25">
      <c r="B46" s="34" t="s">
        <v>316</v>
      </c>
      <c r="C46" s="46" t="s">
        <v>270</v>
      </c>
      <c r="D46" s="40" t="s">
        <v>316</v>
      </c>
      <c r="E46" s="37">
        <f>COUNTIF(E$5:E$17,128%)</f>
        <v>0</v>
      </c>
    </row>
    <row r="47" spans="2:5" x14ac:dyDescent="0.25">
      <c r="B47" s="34" t="s">
        <v>316</v>
      </c>
      <c r="C47" s="46" t="s">
        <v>271</v>
      </c>
      <c r="D47" s="40" t="s">
        <v>316</v>
      </c>
      <c r="E47" s="37">
        <f>COUNTIF(E$5:E$17,125%)</f>
        <v>0</v>
      </c>
    </row>
    <row r="48" spans="2:5" x14ac:dyDescent="0.25">
      <c r="B48" s="34" t="s">
        <v>316</v>
      </c>
      <c r="C48" s="46" t="s">
        <v>272</v>
      </c>
      <c r="D48" s="40" t="s">
        <v>316</v>
      </c>
      <c r="E48" s="37">
        <f>COUNTIF(E$5:E$17,120%)</f>
        <v>0</v>
      </c>
    </row>
    <row r="49" spans="2:5" x14ac:dyDescent="0.25">
      <c r="B49" s="34" t="s">
        <v>316</v>
      </c>
      <c r="C49" s="46" t="s">
        <v>273</v>
      </c>
      <c r="D49" s="40" t="s">
        <v>316</v>
      </c>
      <c r="E49" s="37">
        <f>COUNTIF(E$5:E$17,115%)</f>
        <v>0</v>
      </c>
    </row>
    <row r="50" spans="2:5" x14ac:dyDescent="0.25">
      <c r="B50" s="34" t="s">
        <v>316</v>
      </c>
      <c r="C50" s="46" t="s">
        <v>274</v>
      </c>
      <c r="D50" s="40" t="s">
        <v>316</v>
      </c>
      <c r="E50" s="37">
        <f>COUNTIF(E$5:E$17,110%)</f>
        <v>0</v>
      </c>
    </row>
    <row r="51" spans="2:5" x14ac:dyDescent="0.25">
      <c r="B51" s="34" t="s">
        <v>316</v>
      </c>
      <c r="C51" s="46" t="s">
        <v>275</v>
      </c>
      <c r="D51" s="40" t="s">
        <v>316</v>
      </c>
      <c r="E51" s="37">
        <f>COUNTIF(E$5:E$17,105%)</f>
        <v>0</v>
      </c>
    </row>
    <row r="52" spans="2:5" x14ac:dyDescent="0.25">
      <c r="B52" s="34" t="s">
        <v>316</v>
      </c>
      <c r="C52" s="46" t="s">
        <v>276</v>
      </c>
      <c r="D52" s="40" t="s">
        <v>316</v>
      </c>
      <c r="E52" s="38">
        <f>COUNTIF(E$5:E$17,100%)</f>
        <v>0</v>
      </c>
    </row>
    <row r="53" spans="2:5" ht="15.75" thickBot="1" x14ac:dyDescent="0.3">
      <c r="B53" s="328" t="s">
        <v>201</v>
      </c>
      <c r="C53" s="329"/>
      <c r="D53" s="82">
        <f>SUM(D19:D52)</f>
        <v>10</v>
      </c>
      <c r="E53" s="41">
        <f>SUM(E19:E52)</f>
        <v>10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3:C53"/>
  </mergeCells>
  <conditionalFormatting sqref="D6:D15">
    <cfRule type="cellIs" dxfId="9" priority="1" stopIfTrue="1" operator="notEqual">
      <formula>#REF!</formula>
    </cfRule>
  </conditionalFormatting>
  <conditionalFormatting sqref="E6:E15">
    <cfRule type="cellIs" dxfId="8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C6CA-4256-44E8-88E9-534F0A28F095}">
  <sheetPr>
    <tabColor theme="5" tint="0.59999389629810485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295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267">
        <v>143</v>
      </c>
      <c r="B6" s="268" t="s">
        <v>287</v>
      </c>
      <c r="C6" s="273"/>
      <c r="D6" s="52">
        <v>1</v>
      </c>
      <c r="E6" s="53">
        <v>1.76</v>
      </c>
      <c r="F6" s="54">
        <f>D6-(E6-1)/2</f>
        <v>0.62</v>
      </c>
      <c r="G6" s="55">
        <f>IF((E6-E4)=E6,1,IF(E6&gt;E4,F4+1,F4))</f>
        <v>1</v>
      </c>
    </row>
    <row r="7" spans="1:7" x14ac:dyDescent="0.25">
      <c r="A7" s="49">
        <v>144</v>
      </c>
      <c r="B7" s="50" t="s">
        <v>160</v>
      </c>
      <c r="C7" s="51"/>
      <c r="D7" s="56">
        <v>1</v>
      </c>
      <c r="E7" s="57">
        <v>1.76</v>
      </c>
      <c r="F7" s="13">
        <f>D7-(E7-1)/2</f>
        <v>0.62</v>
      </c>
      <c r="G7" s="58">
        <f>IF((F7-F6)=F7,1,IF(F7&gt;F6,G6+1,G6))</f>
        <v>1</v>
      </c>
    </row>
    <row r="8" spans="1:7" x14ac:dyDescent="0.25">
      <c r="A8" s="49">
        <v>147</v>
      </c>
      <c r="B8" s="50" t="s">
        <v>163</v>
      </c>
      <c r="C8" s="51"/>
      <c r="D8" s="56">
        <v>1.2</v>
      </c>
      <c r="E8" s="57">
        <v>1.55</v>
      </c>
      <c r="F8" s="13">
        <f>D8-(E8-1)/2</f>
        <v>0.92499999999999993</v>
      </c>
      <c r="G8" s="58">
        <f>IF((F8-F7)=F8,1,IF(F8&gt;F7,G7+1,G7))</f>
        <v>2</v>
      </c>
    </row>
    <row r="9" spans="1:7" x14ac:dyDescent="0.25">
      <c r="A9" s="49">
        <v>146</v>
      </c>
      <c r="B9" s="50" t="s">
        <v>162</v>
      </c>
      <c r="C9" s="51"/>
      <c r="D9" s="56">
        <v>1.2</v>
      </c>
      <c r="E9" s="57">
        <v>1.5</v>
      </c>
      <c r="F9" s="13">
        <f>D9-(E9-1)/2</f>
        <v>0.95</v>
      </c>
      <c r="G9" s="58">
        <f>IF((F9-F8)=F9,1,IF(F9&gt;F8,G8+1,G8))</f>
        <v>3</v>
      </c>
    </row>
    <row r="10" spans="1:7" ht="15.75" thickBot="1" x14ac:dyDescent="0.3">
      <c r="A10" s="59">
        <v>145</v>
      </c>
      <c r="B10" s="60" t="s">
        <v>161</v>
      </c>
      <c r="C10" s="61"/>
      <c r="D10" s="62">
        <v>1.25</v>
      </c>
      <c r="E10" s="63">
        <v>1.43</v>
      </c>
      <c r="F10" s="24">
        <f>D10-(E10-1)/2</f>
        <v>1.0350000000000001</v>
      </c>
      <c r="G10" s="64">
        <f>IF((F10-F9)=F10,1,IF(F10&gt;F9,G9+1,G9))</f>
        <v>4</v>
      </c>
    </row>
    <row r="12" spans="1:7" s="48" customFormat="1" x14ac:dyDescent="0.25">
      <c r="C12" s="83" t="s">
        <v>189</v>
      </c>
      <c r="D12" s="306">
        <f>AVERAGE(D6:D10)</f>
        <v>1.1300000000000001</v>
      </c>
      <c r="E12" s="307">
        <f>AVERAGE(E6:E10)</f>
        <v>1.6</v>
      </c>
      <c r="F12" s="306">
        <f>AVERAGE(F6:F10)</f>
        <v>0.83000000000000007</v>
      </c>
    </row>
    <row r="13" spans="1:7" ht="15.75" thickBot="1" x14ac:dyDescent="0.3"/>
    <row r="14" spans="1:7" x14ac:dyDescent="0.25">
      <c r="B14" s="42" t="s">
        <v>232</v>
      </c>
      <c r="C14" s="43" t="s">
        <v>233</v>
      </c>
      <c r="D14" s="32">
        <f>COUNTIF(D$5:D$11,1)</f>
        <v>2</v>
      </c>
      <c r="E14" s="35">
        <f>COUNTIF(E$5:E$11,176%)</f>
        <v>2</v>
      </c>
    </row>
    <row r="15" spans="1:7" x14ac:dyDescent="0.25">
      <c r="B15" s="44" t="s">
        <v>234</v>
      </c>
      <c r="C15" s="45" t="s">
        <v>235</v>
      </c>
      <c r="D15" s="39">
        <f>COUNTIF(D$5:D$11,1.05)</f>
        <v>0</v>
      </c>
      <c r="E15" s="36">
        <f>COUNTIF(E$5:E$11,173%)</f>
        <v>0</v>
      </c>
    </row>
    <row r="16" spans="1:7" x14ac:dyDescent="0.25">
      <c r="B16" s="44" t="s">
        <v>236</v>
      </c>
      <c r="C16" s="46" t="s">
        <v>237</v>
      </c>
      <c r="D16" s="39">
        <f>COUNTIF(D$5:D$11,1.1)</f>
        <v>0</v>
      </c>
      <c r="E16" s="37">
        <f>COUNTIF(E$5:E$11,111%)</f>
        <v>0</v>
      </c>
    </row>
    <row r="17" spans="2:10" x14ac:dyDescent="0.25">
      <c r="B17" s="44" t="s">
        <v>238</v>
      </c>
      <c r="C17" s="46" t="s">
        <v>239</v>
      </c>
      <c r="D17" s="33">
        <f>COUNTIF(D$5:D$11,1.15)</f>
        <v>0</v>
      </c>
      <c r="E17" s="37">
        <f>COUNTIF(E$5:E$11,170%)</f>
        <v>0</v>
      </c>
    </row>
    <row r="18" spans="2:10" x14ac:dyDescent="0.25">
      <c r="B18" s="44" t="s">
        <v>240</v>
      </c>
      <c r="C18" s="46" t="s">
        <v>241</v>
      </c>
      <c r="D18" s="33">
        <f>COUNTIF(D$5:D$11,1.2)</f>
        <v>2</v>
      </c>
      <c r="E18" s="37">
        <f>COUNTIF(E$5:E$11,168%)</f>
        <v>0</v>
      </c>
    </row>
    <row r="19" spans="2:10" x14ac:dyDescent="0.25">
      <c r="B19" s="44" t="s">
        <v>242</v>
      </c>
      <c r="C19" s="46" t="s">
        <v>243</v>
      </c>
      <c r="D19" s="33">
        <f>COUNTIF(D$5:D$11,1.25)</f>
        <v>1</v>
      </c>
      <c r="E19" s="37">
        <f>COUNTIF(E$5:E$11,166%)</f>
        <v>0</v>
      </c>
    </row>
    <row r="20" spans="2:10" x14ac:dyDescent="0.25">
      <c r="B20" s="44" t="s">
        <v>244</v>
      </c>
      <c r="C20" s="46" t="s">
        <v>245</v>
      </c>
      <c r="D20" s="33">
        <f>COUNTIF(D$5:D$11,1.3)</f>
        <v>0</v>
      </c>
      <c r="E20" s="37">
        <f>COUNTIF(E$5:E$11,165%)</f>
        <v>0</v>
      </c>
    </row>
    <row r="21" spans="2:10" x14ac:dyDescent="0.25">
      <c r="B21" s="44" t="s">
        <v>246</v>
      </c>
      <c r="C21" s="46" t="s">
        <v>247</v>
      </c>
      <c r="D21" s="33">
        <f>COUNTIF(D$5:D$11,1.35)</f>
        <v>0</v>
      </c>
      <c r="E21" s="37">
        <f>COUNTIF(E$5:E$11,163%)</f>
        <v>0</v>
      </c>
    </row>
    <row r="22" spans="2:10" x14ac:dyDescent="0.25">
      <c r="B22" s="44" t="s">
        <v>248</v>
      </c>
      <c r="C22" s="46" t="s">
        <v>249</v>
      </c>
      <c r="D22" s="33">
        <f>COUNTIF(D$5:D$11,1.4)</f>
        <v>0</v>
      </c>
      <c r="E22" s="37">
        <f>COUNTIF(E$5:E$11,161%)</f>
        <v>0</v>
      </c>
    </row>
    <row r="23" spans="2:10" x14ac:dyDescent="0.25">
      <c r="B23" s="44" t="s">
        <v>250</v>
      </c>
      <c r="C23" s="46" t="s">
        <v>251</v>
      </c>
      <c r="D23" s="33">
        <f>COUNTIF(D$5:D$11,1.45)</f>
        <v>0</v>
      </c>
      <c r="E23" s="37">
        <f>COUNTIF(E$5:E$11,160%)</f>
        <v>0</v>
      </c>
    </row>
    <row r="24" spans="2:10" x14ac:dyDescent="0.25">
      <c r="B24" s="44" t="s">
        <v>252</v>
      </c>
      <c r="C24" s="46" t="s">
        <v>253</v>
      </c>
      <c r="D24" s="33">
        <f>COUNTIF(D$5:D$11,1.5)</f>
        <v>0</v>
      </c>
      <c r="E24" s="37">
        <f>COUNTIF(E$5:E$11,158%)</f>
        <v>0</v>
      </c>
    </row>
    <row r="25" spans="2:10" x14ac:dyDescent="0.25">
      <c r="B25" s="34" t="s">
        <v>316</v>
      </c>
      <c r="C25" s="46" t="s">
        <v>254</v>
      </c>
      <c r="D25" s="40" t="s">
        <v>316</v>
      </c>
      <c r="E25" s="37">
        <f>COUNTIF(E$5:E$11,156%)</f>
        <v>0</v>
      </c>
    </row>
    <row r="26" spans="2:10" x14ac:dyDescent="0.25">
      <c r="B26" s="34" t="s">
        <v>316</v>
      </c>
      <c r="C26" s="46" t="s">
        <v>255</v>
      </c>
      <c r="D26" s="40" t="s">
        <v>316</v>
      </c>
      <c r="E26" s="37">
        <f>COUNTIF(E$5:E$11,155%)</f>
        <v>1</v>
      </c>
    </row>
    <row r="27" spans="2:10" x14ac:dyDescent="0.25">
      <c r="B27" s="34" t="s">
        <v>316</v>
      </c>
      <c r="C27" s="46" t="s">
        <v>256</v>
      </c>
      <c r="D27" s="40" t="s">
        <v>316</v>
      </c>
      <c r="E27" s="37">
        <f>COUNTIF(E$5:E$11,153%)</f>
        <v>0</v>
      </c>
    </row>
    <row r="28" spans="2:10" x14ac:dyDescent="0.25">
      <c r="B28" s="34" t="s">
        <v>316</v>
      </c>
      <c r="C28" s="46" t="s">
        <v>257</v>
      </c>
      <c r="D28" s="40" t="s">
        <v>316</v>
      </c>
      <c r="E28" s="37">
        <f>COUNTIF(E$5:E$11,151%)</f>
        <v>0</v>
      </c>
      <c r="J28" s="1"/>
    </row>
    <row r="29" spans="2:10" x14ac:dyDescent="0.25">
      <c r="B29" s="34" t="s">
        <v>316</v>
      </c>
      <c r="C29" s="46" t="s">
        <v>258</v>
      </c>
      <c r="D29" s="40" t="s">
        <v>316</v>
      </c>
      <c r="E29" s="37">
        <f>COUNTIF(E$5:E$11,150%)</f>
        <v>1</v>
      </c>
    </row>
    <row r="30" spans="2:10" x14ac:dyDescent="0.25">
      <c r="B30" s="34" t="s">
        <v>316</v>
      </c>
      <c r="C30" s="46" t="s">
        <v>259</v>
      </c>
      <c r="D30" s="40" t="s">
        <v>316</v>
      </c>
      <c r="E30" s="37">
        <f>COUNTIF(E$5:E$11,148%)</f>
        <v>0</v>
      </c>
    </row>
    <row r="31" spans="2:10" x14ac:dyDescent="0.25">
      <c r="B31" s="34" t="s">
        <v>316</v>
      </c>
      <c r="C31" s="46" t="s">
        <v>260</v>
      </c>
      <c r="D31" s="40" t="s">
        <v>316</v>
      </c>
      <c r="E31" s="37">
        <f>COUNTIF(E$5:E$11,146%)</f>
        <v>0</v>
      </c>
    </row>
    <row r="32" spans="2:10" x14ac:dyDescent="0.25">
      <c r="B32" s="34" t="s">
        <v>316</v>
      </c>
      <c r="C32" s="46" t="s">
        <v>261</v>
      </c>
      <c r="D32" s="40" t="s">
        <v>316</v>
      </c>
      <c r="E32" s="37">
        <f>COUNTIF(E$5:E$11,145%)</f>
        <v>0</v>
      </c>
    </row>
    <row r="33" spans="2:5" x14ac:dyDescent="0.25">
      <c r="B33" s="34" t="s">
        <v>316</v>
      </c>
      <c r="C33" s="46" t="s">
        <v>262</v>
      </c>
      <c r="D33" s="40" t="s">
        <v>316</v>
      </c>
      <c r="E33" s="37">
        <f>COUNTIF(E$5:E$11,143%)</f>
        <v>1</v>
      </c>
    </row>
    <row r="34" spans="2:5" x14ac:dyDescent="0.25">
      <c r="B34" s="34" t="s">
        <v>316</v>
      </c>
      <c r="C34" s="46" t="s">
        <v>263</v>
      </c>
      <c r="D34" s="40" t="s">
        <v>316</v>
      </c>
      <c r="E34" s="37">
        <f>COUNTIF(E$5:E$11,141%)</f>
        <v>0</v>
      </c>
    </row>
    <row r="35" spans="2:5" x14ac:dyDescent="0.25">
      <c r="B35" s="34" t="s">
        <v>316</v>
      </c>
      <c r="C35" s="46" t="s">
        <v>264</v>
      </c>
      <c r="D35" s="40" t="s">
        <v>316</v>
      </c>
      <c r="E35" s="37">
        <f>COUNTIF(E$5:E$11,140%)</f>
        <v>0</v>
      </c>
    </row>
    <row r="36" spans="2:5" x14ac:dyDescent="0.25">
      <c r="B36" s="34" t="s">
        <v>316</v>
      </c>
      <c r="C36" s="46" t="s">
        <v>265</v>
      </c>
      <c r="D36" s="40" t="s">
        <v>316</v>
      </c>
      <c r="E36" s="37">
        <f>COUNTIF(E$5:E$11,138%)</f>
        <v>0</v>
      </c>
    </row>
    <row r="37" spans="2:5" x14ac:dyDescent="0.25">
      <c r="B37" s="34" t="s">
        <v>316</v>
      </c>
      <c r="C37" s="46" t="s">
        <v>266</v>
      </c>
      <c r="D37" s="40" t="s">
        <v>316</v>
      </c>
      <c r="E37" s="37">
        <f>COUNTIF(E$5:E$11,136%)</f>
        <v>0</v>
      </c>
    </row>
    <row r="38" spans="2:5" x14ac:dyDescent="0.25">
      <c r="B38" s="34" t="s">
        <v>316</v>
      </c>
      <c r="C38" s="46" t="s">
        <v>267</v>
      </c>
      <c r="D38" s="40" t="s">
        <v>316</v>
      </c>
      <c r="E38" s="37">
        <f>COUNTIF(E$5:E$11,135%)</f>
        <v>0</v>
      </c>
    </row>
    <row r="39" spans="2:5" x14ac:dyDescent="0.25">
      <c r="B39" s="34" t="s">
        <v>316</v>
      </c>
      <c r="C39" s="45" t="s">
        <v>268</v>
      </c>
      <c r="D39" s="40" t="s">
        <v>316</v>
      </c>
      <c r="E39" s="36">
        <f>COUNTIF(E$5:E$11,133%)</f>
        <v>0</v>
      </c>
    </row>
    <row r="40" spans="2:5" x14ac:dyDescent="0.25">
      <c r="B40" s="34" t="s">
        <v>316</v>
      </c>
      <c r="C40" s="45" t="s">
        <v>269</v>
      </c>
      <c r="D40" s="40" t="s">
        <v>316</v>
      </c>
      <c r="E40" s="36">
        <f>COUNTIF(E$5:E$11,130%)</f>
        <v>0</v>
      </c>
    </row>
    <row r="41" spans="2:5" x14ac:dyDescent="0.25">
      <c r="B41" s="34" t="s">
        <v>316</v>
      </c>
      <c r="C41" s="46" t="s">
        <v>270</v>
      </c>
      <c r="D41" s="40" t="s">
        <v>316</v>
      </c>
      <c r="E41" s="37">
        <f>COUNTIF(E$5:E$11,128%)</f>
        <v>0</v>
      </c>
    </row>
    <row r="42" spans="2:5" x14ac:dyDescent="0.25">
      <c r="B42" s="34" t="s">
        <v>316</v>
      </c>
      <c r="C42" s="46" t="s">
        <v>271</v>
      </c>
      <c r="D42" s="40" t="s">
        <v>316</v>
      </c>
      <c r="E42" s="37">
        <f>COUNTIF(E$5:E$11,125%)</f>
        <v>0</v>
      </c>
    </row>
    <row r="43" spans="2:5" x14ac:dyDescent="0.25">
      <c r="B43" s="34" t="s">
        <v>316</v>
      </c>
      <c r="C43" s="46" t="s">
        <v>272</v>
      </c>
      <c r="D43" s="40" t="s">
        <v>316</v>
      </c>
      <c r="E43" s="37">
        <f>COUNTIF(E$5:E$11,120%)</f>
        <v>0</v>
      </c>
    </row>
    <row r="44" spans="2:5" x14ac:dyDescent="0.25">
      <c r="B44" s="34" t="s">
        <v>316</v>
      </c>
      <c r="C44" s="46" t="s">
        <v>273</v>
      </c>
      <c r="D44" s="40" t="s">
        <v>316</v>
      </c>
      <c r="E44" s="37">
        <f>COUNTIF(E$5:E$11,115%)</f>
        <v>0</v>
      </c>
    </row>
    <row r="45" spans="2:5" x14ac:dyDescent="0.25">
      <c r="B45" s="34" t="s">
        <v>316</v>
      </c>
      <c r="C45" s="46" t="s">
        <v>274</v>
      </c>
      <c r="D45" s="40" t="s">
        <v>316</v>
      </c>
      <c r="E45" s="37">
        <f>COUNTIF(E$5:E$11,110%)</f>
        <v>0</v>
      </c>
    </row>
    <row r="46" spans="2:5" x14ac:dyDescent="0.25">
      <c r="B46" s="34" t="s">
        <v>316</v>
      </c>
      <c r="C46" s="46" t="s">
        <v>275</v>
      </c>
      <c r="D46" s="40" t="s">
        <v>316</v>
      </c>
      <c r="E46" s="37">
        <f>COUNTIF(E$5:E$11,105%)</f>
        <v>0</v>
      </c>
    </row>
    <row r="47" spans="2:5" x14ac:dyDescent="0.25">
      <c r="B47" s="34"/>
      <c r="C47" s="46" t="s">
        <v>276</v>
      </c>
      <c r="D47" s="40" t="s">
        <v>316</v>
      </c>
      <c r="E47" s="38">
        <f>COUNTIF(E$5:E$11,100%)</f>
        <v>0</v>
      </c>
    </row>
    <row r="48" spans="2:5" ht="15.75" thickBot="1" x14ac:dyDescent="0.3">
      <c r="B48" s="328" t="s">
        <v>201</v>
      </c>
      <c r="C48" s="329"/>
      <c r="D48" s="82">
        <f>SUM(D14:D47)</f>
        <v>5</v>
      </c>
      <c r="E48" s="41">
        <f>SUM(E14:E47)</f>
        <v>5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48:C48"/>
  </mergeCells>
  <conditionalFormatting sqref="D6:D10">
    <cfRule type="cellIs" dxfId="7" priority="1" stopIfTrue="1" operator="notEqual">
      <formula>#REF!</formula>
    </cfRule>
  </conditionalFormatting>
  <conditionalFormatting sqref="E6:E10">
    <cfRule type="cellIs" dxfId="6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8D73-75FA-4040-9FF4-413F1921F474}">
  <sheetPr>
    <tabColor theme="5" tint="0.59999389629810485"/>
  </sheetPr>
  <dimension ref="A2:O8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296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152</v>
      </c>
      <c r="B6" s="299" t="s">
        <v>170</v>
      </c>
      <c r="C6" s="300"/>
      <c r="D6" s="52">
        <v>1</v>
      </c>
      <c r="E6" s="53">
        <v>1.76</v>
      </c>
      <c r="F6" s="54">
        <f t="shared" ref="F6:F14" si="0">D6-(E6-1)/2</f>
        <v>0.62</v>
      </c>
      <c r="G6" s="55">
        <f>IF((E6-E4)=E6,1,IF(E6&gt;E4,F4+1,F4))</f>
        <v>1</v>
      </c>
    </row>
    <row r="7" spans="1:7" x14ac:dyDescent="0.25">
      <c r="A7" s="49">
        <v>156</v>
      </c>
      <c r="B7" s="299" t="s">
        <v>174</v>
      </c>
      <c r="C7" s="300"/>
      <c r="D7" s="56">
        <v>1.1499999999999999</v>
      </c>
      <c r="E7" s="57">
        <v>1.73</v>
      </c>
      <c r="F7" s="13">
        <f t="shared" si="0"/>
        <v>0.78499999999999992</v>
      </c>
      <c r="G7" s="58">
        <f>IF((F7-F6)=F7,1,IF(F7&gt;F6,G6+1,G6))</f>
        <v>2</v>
      </c>
    </row>
    <row r="8" spans="1:7" x14ac:dyDescent="0.25">
      <c r="A8" s="49">
        <v>149</v>
      </c>
      <c r="B8" s="299" t="s">
        <v>167</v>
      </c>
      <c r="C8" s="300"/>
      <c r="D8" s="56">
        <v>1.1000000000000001</v>
      </c>
      <c r="E8" s="57">
        <v>1.61</v>
      </c>
      <c r="F8" s="13">
        <f t="shared" si="0"/>
        <v>0.79500000000000004</v>
      </c>
      <c r="G8" s="58">
        <f t="shared" ref="G8:G14" si="1">IF((F8-F7)=F8,1,IF(F8&gt;F7,G7+1,G7))</f>
        <v>3</v>
      </c>
    </row>
    <row r="9" spans="1:7" x14ac:dyDescent="0.25">
      <c r="A9" s="49">
        <v>153</v>
      </c>
      <c r="B9" s="299" t="s">
        <v>171</v>
      </c>
      <c r="C9" s="300"/>
      <c r="D9" s="56">
        <v>1.2</v>
      </c>
      <c r="E9" s="57">
        <v>1.68</v>
      </c>
      <c r="F9" s="13">
        <f t="shared" si="0"/>
        <v>0.86</v>
      </c>
      <c r="G9" s="58">
        <f t="shared" si="1"/>
        <v>4</v>
      </c>
    </row>
    <row r="10" spans="1:7" x14ac:dyDescent="0.25">
      <c r="A10" s="49">
        <v>157</v>
      </c>
      <c r="B10" s="299" t="s">
        <v>175</v>
      </c>
      <c r="C10" s="300"/>
      <c r="D10" s="56">
        <v>1.2</v>
      </c>
      <c r="E10" s="57">
        <v>1.66</v>
      </c>
      <c r="F10" s="13">
        <f t="shared" si="0"/>
        <v>0.87</v>
      </c>
      <c r="G10" s="58">
        <f t="shared" si="1"/>
        <v>5</v>
      </c>
    </row>
    <row r="11" spans="1:7" x14ac:dyDescent="0.25">
      <c r="A11" s="49">
        <v>150</v>
      </c>
      <c r="B11" s="299" t="s">
        <v>168</v>
      </c>
      <c r="C11" s="300"/>
      <c r="D11" s="56">
        <v>1.2</v>
      </c>
      <c r="E11" s="57">
        <v>1.61</v>
      </c>
      <c r="F11" s="13">
        <f t="shared" si="0"/>
        <v>0.89499999999999991</v>
      </c>
      <c r="G11" s="58">
        <f t="shared" si="1"/>
        <v>6</v>
      </c>
    </row>
    <row r="12" spans="1:7" x14ac:dyDescent="0.25">
      <c r="A12" s="49">
        <v>151</v>
      </c>
      <c r="B12" s="299" t="s">
        <v>169</v>
      </c>
      <c r="C12" s="300"/>
      <c r="D12" s="56">
        <v>1.3</v>
      </c>
      <c r="E12" s="57">
        <v>1.76</v>
      </c>
      <c r="F12" s="13">
        <f t="shared" si="0"/>
        <v>0.92</v>
      </c>
      <c r="G12" s="58">
        <f t="shared" si="1"/>
        <v>7</v>
      </c>
    </row>
    <row r="13" spans="1:7" x14ac:dyDescent="0.25">
      <c r="A13" s="49">
        <v>155</v>
      </c>
      <c r="B13" s="299" t="s">
        <v>173</v>
      </c>
      <c r="C13" s="300"/>
      <c r="D13" s="56">
        <v>1.25</v>
      </c>
      <c r="E13" s="57">
        <v>1.63</v>
      </c>
      <c r="F13" s="13">
        <f t="shared" si="0"/>
        <v>0.93500000000000005</v>
      </c>
      <c r="G13" s="58">
        <f t="shared" si="1"/>
        <v>8</v>
      </c>
    </row>
    <row r="14" spans="1:7" ht="15.75" thickBot="1" x14ac:dyDescent="0.3">
      <c r="A14" s="59">
        <v>158</v>
      </c>
      <c r="B14" s="301" t="s">
        <v>176</v>
      </c>
      <c r="C14" s="302"/>
      <c r="D14" s="62">
        <v>1.3</v>
      </c>
      <c r="E14" s="63">
        <v>1.53</v>
      </c>
      <c r="F14" s="24">
        <f t="shared" si="0"/>
        <v>1.0350000000000001</v>
      </c>
      <c r="G14" s="64">
        <f t="shared" si="1"/>
        <v>9</v>
      </c>
    </row>
    <row r="16" spans="1:7" s="48" customFormat="1" x14ac:dyDescent="0.25">
      <c r="C16" s="83" t="s">
        <v>189</v>
      </c>
      <c r="D16" s="306">
        <f>AVERAGE(D6:D14)</f>
        <v>1.1888888888888891</v>
      </c>
      <c r="E16" s="307">
        <f>AVERAGE(E6:E14)</f>
        <v>1.6633333333333331</v>
      </c>
      <c r="F16" s="306">
        <f>AVERAGE(F6:F14)</f>
        <v>0.85722222222222222</v>
      </c>
    </row>
    <row r="17" spans="2:10" ht="15.75" thickBot="1" x14ac:dyDescent="0.3"/>
    <row r="18" spans="2:10" x14ac:dyDescent="0.25">
      <c r="B18" s="42" t="s">
        <v>232</v>
      </c>
      <c r="C18" s="43" t="s">
        <v>233</v>
      </c>
      <c r="D18" s="32">
        <f>COUNTIF(D$5:D$17,1)</f>
        <v>1</v>
      </c>
      <c r="E18" s="35">
        <f>COUNTIF(E$5:E$17,176%)</f>
        <v>2</v>
      </c>
    </row>
    <row r="19" spans="2:10" x14ac:dyDescent="0.25">
      <c r="B19" s="44" t="s">
        <v>234</v>
      </c>
      <c r="C19" s="45" t="s">
        <v>235</v>
      </c>
      <c r="D19" s="39">
        <f>COUNTIF(D$5:D$17,1.05)</f>
        <v>0</v>
      </c>
      <c r="E19" s="36">
        <f>COUNTIF(E$5:E$17,173%)</f>
        <v>1</v>
      </c>
    </row>
    <row r="20" spans="2:10" x14ac:dyDescent="0.25">
      <c r="B20" s="44" t="s">
        <v>236</v>
      </c>
      <c r="C20" s="46" t="s">
        <v>237</v>
      </c>
      <c r="D20" s="39">
        <f>COUNTIF(D$5:D$17,1.1)</f>
        <v>1</v>
      </c>
      <c r="E20" s="37">
        <f>COUNTIF(E$5:E$17,171%)</f>
        <v>0</v>
      </c>
    </row>
    <row r="21" spans="2:10" x14ac:dyDescent="0.25">
      <c r="B21" s="44" t="s">
        <v>238</v>
      </c>
      <c r="C21" s="46" t="s">
        <v>239</v>
      </c>
      <c r="D21" s="33">
        <f>COUNTIF(D$5:D$17,1.15)</f>
        <v>1</v>
      </c>
      <c r="E21" s="37">
        <f>COUNTIF(E$5:E$17,170%)</f>
        <v>0</v>
      </c>
    </row>
    <row r="22" spans="2:10" x14ac:dyDescent="0.25">
      <c r="B22" s="44" t="s">
        <v>240</v>
      </c>
      <c r="C22" s="46" t="s">
        <v>241</v>
      </c>
      <c r="D22" s="33">
        <f>COUNTIF(D$5:D$17,1.2)</f>
        <v>3</v>
      </c>
      <c r="E22" s="37">
        <f>COUNTIF(E$5:E$17,168%)</f>
        <v>1</v>
      </c>
    </row>
    <row r="23" spans="2:10" x14ac:dyDescent="0.25">
      <c r="B23" s="44" t="s">
        <v>242</v>
      </c>
      <c r="C23" s="46" t="s">
        <v>243</v>
      </c>
      <c r="D23" s="33">
        <f>COUNTIF(D$5:D$17,1.25)</f>
        <v>1</v>
      </c>
      <c r="E23" s="37">
        <f>COUNTIF(E$5:E$17,166%)</f>
        <v>1</v>
      </c>
    </row>
    <row r="24" spans="2:10" x14ac:dyDescent="0.25">
      <c r="B24" s="44" t="s">
        <v>244</v>
      </c>
      <c r="C24" s="46" t="s">
        <v>245</v>
      </c>
      <c r="D24" s="33">
        <f>COUNTIF(D$5:D$17,1.3)</f>
        <v>2</v>
      </c>
      <c r="E24" s="37">
        <f>COUNTIF(E$5:E$17,165%)</f>
        <v>0</v>
      </c>
    </row>
    <row r="25" spans="2:10" x14ac:dyDescent="0.25">
      <c r="B25" s="44" t="s">
        <v>246</v>
      </c>
      <c r="C25" s="46" t="s">
        <v>247</v>
      </c>
      <c r="D25" s="33">
        <f>COUNTIF(D$5:D$17,1.35)</f>
        <v>0</v>
      </c>
      <c r="E25" s="37">
        <f>COUNTIF(E$5:E$17,163%)</f>
        <v>1</v>
      </c>
    </row>
    <row r="26" spans="2:10" x14ac:dyDescent="0.25">
      <c r="B26" s="44" t="s">
        <v>248</v>
      </c>
      <c r="C26" s="46" t="s">
        <v>249</v>
      </c>
      <c r="D26" s="33">
        <f>COUNTIF(D$5:D$17,1.4)</f>
        <v>0</v>
      </c>
      <c r="E26" s="37">
        <f>COUNTIF(E$5:E$17,161%)</f>
        <v>2</v>
      </c>
    </row>
    <row r="27" spans="2:10" x14ac:dyDescent="0.25">
      <c r="B27" s="44" t="s">
        <v>250</v>
      </c>
      <c r="C27" s="46" t="s">
        <v>251</v>
      </c>
      <c r="D27" s="33">
        <f>COUNTIF(D$5:D$17,1.45)</f>
        <v>0</v>
      </c>
      <c r="E27" s="37">
        <f>COUNTIF(E$5:E$17,160%)</f>
        <v>0</v>
      </c>
    </row>
    <row r="28" spans="2:10" x14ac:dyDescent="0.25">
      <c r="B28" s="44" t="s">
        <v>252</v>
      </c>
      <c r="C28" s="46" t="s">
        <v>253</v>
      </c>
      <c r="D28" s="33">
        <f>COUNTIF(D$5:D$17,1.5)</f>
        <v>0</v>
      </c>
      <c r="E28" s="37">
        <f>COUNTIF(E$5:E$17,158%)</f>
        <v>0</v>
      </c>
      <c r="J28" s="1"/>
    </row>
    <row r="29" spans="2:10" x14ac:dyDescent="0.25">
      <c r="B29" s="34" t="s">
        <v>316</v>
      </c>
      <c r="C29" s="46" t="s">
        <v>254</v>
      </c>
      <c r="D29" s="40" t="s">
        <v>316</v>
      </c>
      <c r="E29" s="37">
        <f>COUNTIF(E$5:E$17,156%)</f>
        <v>0</v>
      </c>
    </row>
    <row r="30" spans="2:10" x14ac:dyDescent="0.25">
      <c r="B30" s="34" t="s">
        <v>316</v>
      </c>
      <c r="C30" s="46" t="s">
        <v>255</v>
      </c>
      <c r="D30" s="40" t="s">
        <v>316</v>
      </c>
      <c r="E30" s="37">
        <f>COUNTIF(E$5:E$17,155%)</f>
        <v>0</v>
      </c>
    </row>
    <row r="31" spans="2:10" x14ac:dyDescent="0.25">
      <c r="B31" s="34" t="s">
        <v>316</v>
      </c>
      <c r="C31" s="46" t="s">
        <v>256</v>
      </c>
      <c r="D31" s="40" t="s">
        <v>316</v>
      </c>
      <c r="E31" s="37">
        <f>COUNTIF(E$5:E$17,153%)</f>
        <v>1</v>
      </c>
    </row>
    <row r="32" spans="2:10" x14ac:dyDescent="0.25">
      <c r="B32" s="34" t="s">
        <v>316</v>
      </c>
      <c r="C32" s="46" t="s">
        <v>257</v>
      </c>
      <c r="D32" s="40" t="s">
        <v>316</v>
      </c>
      <c r="E32" s="37">
        <f>COUNTIF(E$5:E$17,151%)</f>
        <v>0</v>
      </c>
    </row>
    <row r="33" spans="2:5" x14ac:dyDescent="0.25">
      <c r="B33" s="34" t="s">
        <v>316</v>
      </c>
      <c r="C33" s="46" t="s">
        <v>258</v>
      </c>
      <c r="D33" s="40" t="s">
        <v>316</v>
      </c>
      <c r="E33" s="37">
        <f>COUNTIF(E$5:E$17,150%)</f>
        <v>0</v>
      </c>
    </row>
    <row r="34" spans="2:5" x14ac:dyDescent="0.25">
      <c r="B34" s="34" t="s">
        <v>316</v>
      </c>
      <c r="C34" s="46" t="s">
        <v>259</v>
      </c>
      <c r="D34" s="40" t="s">
        <v>316</v>
      </c>
      <c r="E34" s="37">
        <f>COUNTIF(E$5:E$17,148%)</f>
        <v>0</v>
      </c>
    </row>
    <row r="35" spans="2:5" x14ac:dyDescent="0.25">
      <c r="B35" s="34" t="s">
        <v>316</v>
      </c>
      <c r="C35" s="46" t="s">
        <v>260</v>
      </c>
      <c r="D35" s="40" t="s">
        <v>316</v>
      </c>
      <c r="E35" s="37">
        <f>COUNTIF(E$5:E$17,146%)</f>
        <v>0</v>
      </c>
    </row>
    <row r="36" spans="2:5" x14ac:dyDescent="0.25">
      <c r="B36" s="34" t="s">
        <v>316</v>
      </c>
      <c r="C36" s="46" t="s">
        <v>261</v>
      </c>
      <c r="D36" s="40" t="s">
        <v>316</v>
      </c>
      <c r="E36" s="37">
        <f>COUNTIF(E$5:E$17,145%)</f>
        <v>0</v>
      </c>
    </row>
    <row r="37" spans="2:5" x14ac:dyDescent="0.25">
      <c r="B37" s="34" t="s">
        <v>316</v>
      </c>
      <c r="C37" s="46" t="s">
        <v>262</v>
      </c>
      <c r="D37" s="40" t="s">
        <v>316</v>
      </c>
      <c r="E37" s="37">
        <f>COUNTIF(E$5:E$17,143%)</f>
        <v>0</v>
      </c>
    </row>
    <row r="38" spans="2:5" x14ac:dyDescent="0.25">
      <c r="B38" s="34" t="s">
        <v>316</v>
      </c>
      <c r="C38" s="46" t="s">
        <v>263</v>
      </c>
      <c r="D38" s="40" t="s">
        <v>316</v>
      </c>
      <c r="E38" s="37">
        <f>COUNTIF(E$5:E$17,141%)</f>
        <v>0</v>
      </c>
    </row>
    <row r="39" spans="2:5" x14ac:dyDescent="0.25">
      <c r="B39" s="34" t="s">
        <v>316</v>
      </c>
      <c r="C39" s="46" t="s">
        <v>264</v>
      </c>
      <c r="D39" s="40" t="s">
        <v>316</v>
      </c>
      <c r="E39" s="37">
        <f>COUNTIF(E$5:E$17,140%)</f>
        <v>0</v>
      </c>
    </row>
    <row r="40" spans="2:5" x14ac:dyDescent="0.25">
      <c r="B40" s="34" t="s">
        <v>316</v>
      </c>
      <c r="C40" s="46" t="s">
        <v>265</v>
      </c>
      <c r="D40" s="40" t="s">
        <v>316</v>
      </c>
      <c r="E40" s="37">
        <f>COUNTIF(E$5:E$17,138%)</f>
        <v>0</v>
      </c>
    </row>
    <row r="41" spans="2:5" x14ac:dyDescent="0.25">
      <c r="B41" s="34" t="s">
        <v>316</v>
      </c>
      <c r="C41" s="46" t="s">
        <v>266</v>
      </c>
      <c r="D41" s="40" t="s">
        <v>316</v>
      </c>
      <c r="E41" s="37">
        <f>COUNTIF(E$5:E$17,136%)</f>
        <v>0</v>
      </c>
    </row>
    <row r="42" spans="2:5" x14ac:dyDescent="0.25">
      <c r="B42" s="34" t="s">
        <v>316</v>
      </c>
      <c r="C42" s="46" t="s">
        <v>267</v>
      </c>
      <c r="D42" s="40" t="s">
        <v>316</v>
      </c>
      <c r="E42" s="37">
        <f>COUNTIF(E$5:E$17,135%)</f>
        <v>0</v>
      </c>
    </row>
    <row r="43" spans="2:5" x14ac:dyDescent="0.25">
      <c r="B43" s="34" t="s">
        <v>316</v>
      </c>
      <c r="C43" s="45" t="s">
        <v>268</v>
      </c>
      <c r="D43" s="40" t="s">
        <v>316</v>
      </c>
      <c r="E43" s="36">
        <f>COUNTIF(E$5:E$17,133%)</f>
        <v>0</v>
      </c>
    </row>
    <row r="44" spans="2:5" x14ac:dyDescent="0.25">
      <c r="B44" s="34" t="s">
        <v>316</v>
      </c>
      <c r="C44" s="45" t="s">
        <v>269</v>
      </c>
      <c r="D44" s="40" t="s">
        <v>316</v>
      </c>
      <c r="E44" s="36">
        <f>COUNTIF(E$5:E$17,130%)</f>
        <v>0</v>
      </c>
    </row>
    <row r="45" spans="2:5" x14ac:dyDescent="0.25">
      <c r="B45" s="34" t="s">
        <v>316</v>
      </c>
      <c r="C45" s="46" t="s">
        <v>270</v>
      </c>
      <c r="D45" s="40" t="s">
        <v>316</v>
      </c>
      <c r="E45" s="37">
        <f>COUNTIF(E$5:E$17,128%)</f>
        <v>0</v>
      </c>
    </row>
    <row r="46" spans="2:5" x14ac:dyDescent="0.25">
      <c r="B46" s="34" t="s">
        <v>316</v>
      </c>
      <c r="C46" s="46" t="s">
        <v>271</v>
      </c>
      <c r="D46" s="40" t="s">
        <v>316</v>
      </c>
      <c r="E46" s="37">
        <f>COUNTIF(E$5:E$17,125%)</f>
        <v>0</v>
      </c>
    </row>
    <row r="47" spans="2:5" x14ac:dyDescent="0.25">
      <c r="B47" s="34" t="s">
        <v>316</v>
      </c>
      <c r="C47" s="46" t="s">
        <v>272</v>
      </c>
      <c r="D47" s="40" t="s">
        <v>316</v>
      </c>
      <c r="E47" s="37">
        <f>COUNTIF(E$5:E$17,120%)</f>
        <v>0</v>
      </c>
    </row>
    <row r="48" spans="2:5" x14ac:dyDescent="0.25">
      <c r="B48" s="34" t="s">
        <v>316</v>
      </c>
      <c r="C48" s="46" t="s">
        <v>273</v>
      </c>
      <c r="D48" s="40" t="s">
        <v>316</v>
      </c>
      <c r="E48" s="37">
        <f>COUNTIF(E$5:E$17,115%)</f>
        <v>0</v>
      </c>
    </row>
    <row r="49" spans="2:5" x14ac:dyDescent="0.25">
      <c r="B49" s="34" t="s">
        <v>316</v>
      </c>
      <c r="C49" s="46" t="s">
        <v>274</v>
      </c>
      <c r="D49" s="40" t="s">
        <v>316</v>
      </c>
      <c r="E49" s="37">
        <f>COUNTIF(E$5:E$17,110%)</f>
        <v>0</v>
      </c>
    </row>
    <row r="50" spans="2:5" x14ac:dyDescent="0.25">
      <c r="B50" s="34" t="s">
        <v>316</v>
      </c>
      <c r="C50" s="46" t="s">
        <v>275</v>
      </c>
      <c r="D50" s="40" t="s">
        <v>316</v>
      </c>
      <c r="E50" s="37">
        <f>COUNTIF(E$5:E$17,105%)</f>
        <v>0</v>
      </c>
    </row>
    <row r="51" spans="2:5" x14ac:dyDescent="0.25">
      <c r="B51" s="34" t="s">
        <v>316</v>
      </c>
      <c r="C51" s="46" t="s">
        <v>276</v>
      </c>
      <c r="D51" s="40" t="s">
        <v>316</v>
      </c>
      <c r="E51" s="38">
        <f>COUNTIF(E$5:E$17,100%)</f>
        <v>0</v>
      </c>
    </row>
    <row r="52" spans="2:5" ht="15.75" thickBot="1" x14ac:dyDescent="0.3">
      <c r="B52" s="328" t="s">
        <v>201</v>
      </c>
      <c r="C52" s="329"/>
      <c r="D52" s="82">
        <f>SUM(D18:D51)</f>
        <v>9</v>
      </c>
      <c r="E52" s="41">
        <f>SUM(E18:E51)</f>
        <v>9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2:C52"/>
  </mergeCells>
  <conditionalFormatting sqref="D6:D14">
    <cfRule type="cellIs" dxfId="5" priority="1" stopIfTrue="1" operator="notEqual">
      <formula>#REF!</formula>
    </cfRule>
  </conditionalFormatting>
  <conditionalFormatting sqref="E6:E14">
    <cfRule type="cellIs" dxfId="4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60D0-8886-4064-B645-D21E72810DD8}">
  <sheetPr>
    <tabColor theme="5" tint="0.59999389629810485"/>
  </sheetPr>
  <dimension ref="A2:O89"/>
  <sheetViews>
    <sheetView topLeftCell="A3" zoomScale="130" zoomScaleNormal="130" workbookViewId="0">
      <pane ySplit="3" topLeftCell="A6" activePane="bottomLeft" state="frozen"/>
      <selection activeCell="A3" sqref="A3"/>
      <selection pane="bottomLeft" activeCell="A6" sqref="A6"/>
    </sheetView>
  </sheetViews>
  <sheetFormatPr baseColWidth="10" defaultRowHeight="15" x14ac:dyDescent="0.25"/>
  <cols>
    <col min="2" max="2" width="16.7109375" customWidth="1"/>
    <col min="3" max="3" width="18" customWidth="1"/>
  </cols>
  <sheetData>
    <row r="2" spans="1:7" s="48" customFormat="1" x14ac:dyDescent="0.25">
      <c r="A2" s="48" t="s">
        <v>297</v>
      </c>
    </row>
    <row r="3" spans="1:7" ht="15.75" thickBot="1" x14ac:dyDescent="0.3"/>
    <row r="4" spans="1:7" x14ac:dyDescent="0.25">
      <c r="A4" s="330" t="s">
        <v>2</v>
      </c>
      <c r="B4" s="332" t="s">
        <v>3</v>
      </c>
      <c r="C4" s="65"/>
      <c r="D4" s="334">
        <v>2025</v>
      </c>
      <c r="E4" s="335"/>
      <c r="F4" s="27" t="s">
        <v>222</v>
      </c>
      <c r="G4" s="326" t="s">
        <v>223</v>
      </c>
    </row>
    <row r="5" spans="1:7" ht="15.75" thickBot="1" x14ac:dyDescent="0.3">
      <c r="A5" s="331"/>
      <c r="B5" s="333"/>
      <c r="C5" s="66"/>
      <c r="D5" s="67" t="s">
        <v>4</v>
      </c>
      <c r="E5" s="68" t="s">
        <v>5</v>
      </c>
      <c r="F5" s="31" t="s">
        <v>224</v>
      </c>
      <c r="G5" s="327"/>
    </row>
    <row r="6" spans="1:7" x14ac:dyDescent="0.25">
      <c r="A6" s="49">
        <v>162</v>
      </c>
      <c r="B6" s="50" t="s">
        <v>181</v>
      </c>
      <c r="C6" s="51"/>
      <c r="D6" s="52">
        <v>1.1000000000000001</v>
      </c>
      <c r="E6" s="53">
        <v>1.7</v>
      </c>
      <c r="F6" s="54">
        <f t="shared" ref="F6:F14" si="0">D6-(E6-1)/2</f>
        <v>0.75000000000000011</v>
      </c>
      <c r="G6" s="55">
        <f>IF((E6-E4)=E6,1,IF(E6&gt;E4,F4+1,F4))</f>
        <v>1</v>
      </c>
    </row>
    <row r="7" spans="1:7" x14ac:dyDescent="0.25">
      <c r="A7" s="49">
        <v>166</v>
      </c>
      <c r="B7" s="50" t="s">
        <v>185</v>
      </c>
      <c r="C7" s="51"/>
      <c r="D7" s="56">
        <v>1.1000000000000001</v>
      </c>
      <c r="E7" s="57">
        <v>1.53</v>
      </c>
      <c r="F7" s="13">
        <f t="shared" si="0"/>
        <v>0.83500000000000008</v>
      </c>
      <c r="G7" s="58">
        <f>IF((F7-F6)=F7,1,IF(F7&gt;F6,G6+1,G6))</f>
        <v>2</v>
      </c>
    </row>
    <row r="8" spans="1:7" x14ac:dyDescent="0.25">
      <c r="A8" s="49">
        <v>161</v>
      </c>
      <c r="B8" s="50" t="s">
        <v>180</v>
      </c>
      <c r="C8" s="51"/>
      <c r="D8" s="56">
        <v>1.2</v>
      </c>
      <c r="E8" s="57">
        <v>1.7</v>
      </c>
      <c r="F8" s="13">
        <f t="shared" si="0"/>
        <v>0.85</v>
      </c>
      <c r="G8" s="58">
        <f t="shared" ref="G8:G14" si="1">IF((F8-F7)=F8,1,IF(F8&gt;F7,G7+1,G7))</f>
        <v>3</v>
      </c>
    </row>
    <row r="9" spans="1:7" x14ac:dyDescent="0.25">
      <c r="A9" s="49">
        <v>164</v>
      </c>
      <c r="B9" s="50" t="s">
        <v>183</v>
      </c>
      <c r="C9" s="51"/>
      <c r="D9" s="56">
        <v>1.2</v>
      </c>
      <c r="E9" s="57">
        <v>1.66</v>
      </c>
      <c r="F9" s="13">
        <f t="shared" si="0"/>
        <v>0.87</v>
      </c>
      <c r="G9" s="58">
        <f t="shared" si="1"/>
        <v>4</v>
      </c>
    </row>
    <row r="10" spans="1:7" x14ac:dyDescent="0.25">
      <c r="A10" s="49">
        <v>160</v>
      </c>
      <c r="B10" s="50" t="s">
        <v>179</v>
      </c>
      <c r="C10" s="51"/>
      <c r="D10" s="56">
        <v>1.25</v>
      </c>
      <c r="E10" s="57">
        <v>1.71</v>
      </c>
      <c r="F10" s="13">
        <f t="shared" si="0"/>
        <v>0.89500000000000002</v>
      </c>
      <c r="G10" s="58">
        <f t="shared" si="1"/>
        <v>5</v>
      </c>
    </row>
    <row r="11" spans="1:7" x14ac:dyDescent="0.25">
      <c r="A11" s="49">
        <v>167</v>
      </c>
      <c r="B11" s="50" t="s">
        <v>186</v>
      </c>
      <c r="C11" s="51"/>
      <c r="D11" s="56">
        <v>1.25</v>
      </c>
      <c r="E11" s="57">
        <v>1.58</v>
      </c>
      <c r="F11" s="13">
        <f t="shared" si="0"/>
        <v>0.96</v>
      </c>
      <c r="G11" s="58">
        <f t="shared" si="1"/>
        <v>6</v>
      </c>
    </row>
    <row r="12" spans="1:7" x14ac:dyDescent="0.25">
      <c r="A12" s="49">
        <v>165</v>
      </c>
      <c r="B12" s="50" t="s">
        <v>184</v>
      </c>
      <c r="C12" s="51"/>
      <c r="D12" s="56">
        <v>1.3</v>
      </c>
      <c r="E12" s="57">
        <v>1.51</v>
      </c>
      <c r="F12" s="13">
        <f t="shared" si="0"/>
        <v>1.0449999999999999</v>
      </c>
      <c r="G12" s="58">
        <f t="shared" si="1"/>
        <v>7</v>
      </c>
    </row>
    <row r="13" spans="1:7" x14ac:dyDescent="0.25">
      <c r="A13" s="49">
        <v>159</v>
      </c>
      <c r="B13" s="50" t="s">
        <v>178</v>
      </c>
      <c r="C13" s="51"/>
      <c r="D13" s="56">
        <v>1.35</v>
      </c>
      <c r="E13" s="57">
        <v>1.41</v>
      </c>
      <c r="F13" s="13">
        <f t="shared" si="0"/>
        <v>1.145</v>
      </c>
      <c r="G13" s="58">
        <f t="shared" si="1"/>
        <v>8</v>
      </c>
    </row>
    <row r="14" spans="1:7" ht="15.75" thickBot="1" x14ac:dyDescent="0.3">
      <c r="A14" s="303">
        <v>163</v>
      </c>
      <c r="B14" s="304" t="s">
        <v>182</v>
      </c>
      <c r="C14" s="305"/>
      <c r="D14" s="62">
        <v>1.35</v>
      </c>
      <c r="E14" s="63">
        <v>1.33</v>
      </c>
      <c r="F14" s="24">
        <f t="shared" si="0"/>
        <v>1.1850000000000001</v>
      </c>
      <c r="G14" s="64">
        <f t="shared" si="1"/>
        <v>9</v>
      </c>
    </row>
    <row r="16" spans="1:7" s="48" customFormat="1" x14ac:dyDescent="0.25">
      <c r="C16" s="83" t="s">
        <v>189</v>
      </c>
      <c r="D16" s="306">
        <f>AVERAGE(D6:D14)</f>
        <v>1.2333333333333334</v>
      </c>
      <c r="E16" s="307">
        <f>AVERAGE(E6:E14)</f>
        <v>1.57</v>
      </c>
      <c r="F16" s="306">
        <f>AVERAGE(F6:F14)</f>
        <v>0.94833333333333336</v>
      </c>
    </row>
    <row r="17" spans="2:11" ht="15.75" thickBot="1" x14ac:dyDescent="0.3">
      <c r="K17" t="s">
        <v>317</v>
      </c>
    </row>
    <row r="18" spans="2:11" x14ac:dyDescent="0.25">
      <c r="B18" s="42" t="s">
        <v>232</v>
      </c>
      <c r="C18" s="43" t="s">
        <v>233</v>
      </c>
      <c r="D18" s="32">
        <f>COUNTIF(D$5:D$17,1)</f>
        <v>0</v>
      </c>
      <c r="E18" s="35">
        <f>COUNTIF(E$5:E$17,176%)</f>
        <v>0</v>
      </c>
    </row>
    <row r="19" spans="2:11" x14ac:dyDescent="0.25">
      <c r="B19" s="44" t="s">
        <v>234</v>
      </c>
      <c r="C19" s="45" t="s">
        <v>235</v>
      </c>
      <c r="D19" s="39">
        <f>COUNTIF(D$5:D$17,1.05)</f>
        <v>0</v>
      </c>
      <c r="E19" s="36">
        <f>COUNTIF(E$5:E$17,173%)</f>
        <v>0</v>
      </c>
    </row>
    <row r="20" spans="2:11" x14ac:dyDescent="0.25">
      <c r="B20" s="44" t="s">
        <v>236</v>
      </c>
      <c r="C20" s="46" t="s">
        <v>237</v>
      </c>
      <c r="D20" s="39">
        <f>COUNTIF(D$5:D$17,1.1)</f>
        <v>2</v>
      </c>
      <c r="E20" s="37">
        <f>COUNTIF(E$5:E$17,171%)</f>
        <v>1</v>
      </c>
    </row>
    <row r="21" spans="2:11" x14ac:dyDescent="0.25">
      <c r="B21" s="44" t="s">
        <v>238</v>
      </c>
      <c r="C21" s="46" t="s">
        <v>239</v>
      </c>
      <c r="D21" s="33">
        <f>COUNTIF(D$5:D$17,1.15)</f>
        <v>0</v>
      </c>
      <c r="E21" s="37">
        <f>COUNTIF(E$5:E$17,170%)</f>
        <v>2</v>
      </c>
    </row>
    <row r="22" spans="2:11" x14ac:dyDescent="0.25">
      <c r="B22" s="44" t="s">
        <v>240</v>
      </c>
      <c r="C22" s="46" t="s">
        <v>241</v>
      </c>
      <c r="D22" s="33">
        <f>COUNTIF(D$5:D$17,1.2)</f>
        <v>2</v>
      </c>
      <c r="E22" s="37">
        <f>COUNTIF(E$5:E$17,168%)</f>
        <v>0</v>
      </c>
    </row>
    <row r="23" spans="2:11" x14ac:dyDescent="0.25">
      <c r="B23" s="44" t="s">
        <v>242</v>
      </c>
      <c r="C23" s="46" t="s">
        <v>243</v>
      </c>
      <c r="D23" s="33">
        <f>COUNTIF(D$5:D$17,1.25)</f>
        <v>2</v>
      </c>
      <c r="E23" s="37">
        <f>COUNTIF(E$5:E$17,166%)</f>
        <v>1</v>
      </c>
    </row>
    <row r="24" spans="2:11" x14ac:dyDescent="0.25">
      <c r="B24" s="44" t="s">
        <v>244</v>
      </c>
      <c r="C24" s="46" t="s">
        <v>245</v>
      </c>
      <c r="D24" s="33">
        <f>COUNTIF(D$5:D$17,1.3)</f>
        <v>1</v>
      </c>
      <c r="E24" s="37">
        <f>COUNTIF(E$5:E$17,165%)</f>
        <v>0</v>
      </c>
    </row>
    <row r="25" spans="2:11" x14ac:dyDescent="0.25">
      <c r="B25" s="44" t="s">
        <v>246</v>
      </c>
      <c r="C25" s="46" t="s">
        <v>247</v>
      </c>
      <c r="D25" s="33">
        <f>COUNTIF(D$5:D$17,1.35)</f>
        <v>2</v>
      </c>
      <c r="E25" s="37">
        <f>COUNTIF(E$5:E$17,163%)</f>
        <v>0</v>
      </c>
    </row>
    <row r="26" spans="2:11" x14ac:dyDescent="0.25">
      <c r="B26" s="44" t="s">
        <v>248</v>
      </c>
      <c r="C26" s="46" t="s">
        <v>249</v>
      </c>
      <c r="D26" s="33">
        <f>COUNTIF(D$5:D$17,1.4)</f>
        <v>0</v>
      </c>
      <c r="E26" s="37">
        <f>COUNTIF(E$5:E$17,161%)</f>
        <v>0</v>
      </c>
    </row>
    <row r="27" spans="2:11" x14ac:dyDescent="0.25">
      <c r="B27" s="44" t="s">
        <v>250</v>
      </c>
      <c r="C27" s="46" t="s">
        <v>251</v>
      </c>
      <c r="D27" s="33">
        <f>COUNTIF(D$5:D$17,1.45)</f>
        <v>0</v>
      </c>
      <c r="E27" s="37">
        <f>COUNTIF(E$5:E$17,160%)</f>
        <v>0</v>
      </c>
    </row>
    <row r="28" spans="2:11" x14ac:dyDescent="0.25">
      <c r="B28" s="44" t="s">
        <v>252</v>
      </c>
      <c r="C28" s="46" t="s">
        <v>253</v>
      </c>
      <c r="D28" s="33">
        <f>COUNTIF(D$5:D$17,1.5)</f>
        <v>0</v>
      </c>
      <c r="E28" s="37">
        <f>COUNTIF(E$5:E$17,158%)</f>
        <v>1</v>
      </c>
      <c r="J28" s="1"/>
    </row>
    <row r="29" spans="2:11" x14ac:dyDescent="0.25">
      <c r="B29" s="34" t="s">
        <v>316</v>
      </c>
      <c r="C29" s="46" t="s">
        <v>254</v>
      </c>
      <c r="D29" s="40" t="s">
        <v>316</v>
      </c>
      <c r="E29" s="37">
        <f>COUNTIF(E$5:E$17,156%)</f>
        <v>0</v>
      </c>
    </row>
    <row r="30" spans="2:11" x14ac:dyDescent="0.25">
      <c r="B30" s="34" t="s">
        <v>316</v>
      </c>
      <c r="C30" s="46" t="s">
        <v>255</v>
      </c>
      <c r="D30" s="40" t="s">
        <v>316</v>
      </c>
      <c r="E30" s="37">
        <f>COUNTIF(E$5:E$17,155%)</f>
        <v>0</v>
      </c>
    </row>
    <row r="31" spans="2:11" x14ac:dyDescent="0.25">
      <c r="B31" s="34" t="s">
        <v>316</v>
      </c>
      <c r="C31" s="46" t="s">
        <v>256</v>
      </c>
      <c r="D31" s="40" t="s">
        <v>316</v>
      </c>
      <c r="E31" s="37">
        <f>COUNTIF(E$5:E$17,153%)</f>
        <v>1</v>
      </c>
    </row>
    <row r="32" spans="2:11" x14ac:dyDescent="0.25">
      <c r="B32" s="34" t="s">
        <v>316</v>
      </c>
      <c r="C32" s="46" t="s">
        <v>257</v>
      </c>
      <c r="D32" s="40" t="s">
        <v>316</v>
      </c>
      <c r="E32" s="37">
        <f>COUNTIF(E$5:E$17,151%)</f>
        <v>1</v>
      </c>
    </row>
    <row r="33" spans="2:5" x14ac:dyDescent="0.25">
      <c r="B33" s="34" t="s">
        <v>316</v>
      </c>
      <c r="C33" s="46" t="s">
        <v>258</v>
      </c>
      <c r="D33" s="40" t="s">
        <v>316</v>
      </c>
      <c r="E33" s="37">
        <f>COUNTIF(E$5:E$17,150%)</f>
        <v>0</v>
      </c>
    </row>
    <row r="34" spans="2:5" x14ac:dyDescent="0.25">
      <c r="B34" s="34" t="s">
        <v>316</v>
      </c>
      <c r="C34" s="46" t="s">
        <v>259</v>
      </c>
      <c r="D34" s="40" t="s">
        <v>316</v>
      </c>
      <c r="E34" s="37">
        <f>COUNTIF(E$5:E$17,148%)</f>
        <v>0</v>
      </c>
    </row>
    <row r="35" spans="2:5" x14ac:dyDescent="0.25">
      <c r="B35" s="34" t="s">
        <v>316</v>
      </c>
      <c r="C35" s="46" t="s">
        <v>260</v>
      </c>
      <c r="D35" s="40" t="s">
        <v>316</v>
      </c>
      <c r="E35" s="37">
        <f>COUNTIF(E$5:E$17,146%)</f>
        <v>0</v>
      </c>
    </row>
    <row r="36" spans="2:5" x14ac:dyDescent="0.25">
      <c r="B36" s="34" t="s">
        <v>316</v>
      </c>
      <c r="C36" s="46" t="s">
        <v>261</v>
      </c>
      <c r="D36" s="40" t="s">
        <v>316</v>
      </c>
      <c r="E36" s="37">
        <f>COUNTIF(E$5:E$17,145%)</f>
        <v>0</v>
      </c>
    </row>
    <row r="37" spans="2:5" x14ac:dyDescent="0.25">
      <c r="B37" s="34" t="s">
        <v>316</v>
      </c>
      <c r="C37" s="46" t="s">
        <v>262</v>
      </c>
      <c r="D37" s="40" t="s">
        <v>316</v>
      </c>
      <c r="E37" s="37">
        <f>COUNTIF(E$5:E$17,143%)</f>
        <v>0</v>
      </c>
    </row>
    <row r="38" spans="2:5" x14ac:dyDescent="0.25">
      <c r="B38" s="34" t="s">
        <v>316</v>
      </c>
      <c r="C38" s="46" t="s">
        <v>263</v>
      </c>
      <c r="D38" s="40" t="s">
        <v>316</v>
      </c>
      <c r="E38" s="37">
        <f>COUNTIF(E$5:E$17,141%)</f>
        <v>1</v>
      </c>
    </row>
    <row r="39" spans="2:5" x14ac:dyDescent="0.25">
      <c r="B39" s="34" t="s">
        <v>316</v>
      </c>
      <c r="C39" s="46" t="s">
        <v>264</v>
      </c>
      <c r="D39" s="40" t="s">
        <v>316</v>
      </c>
      <c r="E39" s="37">
        <f>COUNTIF(E$5:E$17,140%)</f>
        <v>0</v>
      </c>
    </row>
    <row r="40" spans="2:5" x14ac:dyDescent="0.25">
      <c r="B40" s="34" t="s">
        <v>316</v>
      </c>
      <c r="C40" s="46" t="s">
        <v>265</v>
      </c>
      <c r="D40" s="40" t="s">
        <v>316</v>
      </c>
      <c r="E40" s="37">
        <f>COUNTIF(E$5:E$17,138%)</f>
        <v>0</v>
      </c>
    </row>
    <row r="41" spans="2:5" x14ac:dyDescent="0.25">
      <c r="B41" s="34" t="s">
        <v>316</v>
      </c>
      <c r="C41" s="46" t="s">
        <v>266</v>
      </c>
      <c r="D41" s="40" t="s">
        <v>316</v>
      </c>
      <c r="E41" s="37">
        <f>COUNTIF(E$5:E$17,136%)</f>
        <v>0</v>
      </c>
    </row>
    <row r="42" spans="2:5" x14ac:dyDescent="0.25">
      <c r="B42" s="34" t="s">
        <v>316</v>
      </c>
      <c r="C42" s="46" t="s">
        <v>267</v>
      </c>
      <c r="D42" s="40" t="s">
        <v>316</v>
      </c>
      <c r="E42" s="37">
        <f>COUNTIF(E$5:E$17,135%)</f>
        <v>0</v>
      </c>
    </row>
    <row r="43" spans="2:5" x14ac:dyDescent="0.25">
      <c r="B43" s="34" t="s">
        <v>316</v>
      </c>
      <c r="C43" s="45" t="s">
        <v>268</v>
      </c>
      <c r="D43" s="40" t="s">
        <v>316</v>
      </c>
      <c r="E43" s="36">
        <f>COUNTIF(E$5:E$17,133%)</f>
        <v>1</v>
      </c>
    </row>
    <row r="44" spans="2:5" x14ac:dyDescent="0.25">
      <c r="B44" s="34" t="s">
        <v>316</v>
      </c>
      <c r="C44" s="45" t="s">
        <v>269</v>
      </c>
      <c r="D44" s="40" t="s">
        <v>316</v>
      </c>
      <c r="E44" s="36">
        <f>COUNTIF(E$5:E$17,130%)</f>
        <v>0</v>
      </c>
    </row>
    <row r="45" spans="2:5" x14ac:dyDescent="0.25">
      <c r="B45" s="34" t="s">
        <v>316</v>
      </c>
      <c r="C45" s="46" t="s">
        <v>270</v>
      </c>
      <c r="D45" s="40" t="s">
        <v>316</v>
      </c>
      <c r="E45" s="37">
        <f>COUNTIF(E$5:E$17,128%)</f>
        <v>0</v>
      </c>
    </row>
    <row r="46" spans="2:5" x14ac:dyDescent="0.25">
      <c r="B46" s="34" t="s">
        <v>316</v>
      </c>
      <c r="C46" s="46" t="s">
        <v>271</v>
      </c>
      <c r="D46" s="40" t="s">
        <v>316</v>
      </c>
      <c r="E46" s="37">
        <f>COUNTIF(E$5:E$17,125%)</f>
        <v>0</v>
      </c>
    </row>
    <row r="47" spans="2:5" x14ac:dyDescent="0.25">
      <c r="B47" s="34" t="s">
        <v>316</v>
      </c>
      <c r="C47" s="46" t="s">
        <v>272</v>
      </c>
      <c r="D47" s="40" t="s">
        <v>316</v>
      </c>
      <c r="E47" s="37">
        <f>COUNTIF(E$5:E$17,120%)</f>
        <v>0</v>
      </c>
    </row>
    <row r="48" spans="2:5" x14ac:dyDescent="0.25">
      <c r="B48" s="34" t="s">
        <v>316</v>
      </c>
      <c r="C48" s="46" t="s">
        <v>273</v>
      </c>
      <c r="D48" s="40" t="s">
        <v>316</v>
      </c>
      <c r="E48" s="37">
        <f>COUNTIF(E$5:E$17,115%)</f>
        <v>0</v>
      </c>
    </row>
    <row r="49" spans="2:5" x14ac:dyDescent="0.25">
      <c r="B49" s="34" t="s">
        <v>316</v>
      </c>
      <c r="C49" s="46" t="s">
        <v>274</v>
      </c>
      <c r="D49" s="40" t="s">
        <v>316</v>
      </c>
      <c r="E49" s="37">
        <f>COUNTIF(E$5:E$17,110%)</f>
        <v>0</v>
      </c>
    </row>
    <row r="50" spans="2:5" x14ac:dyDescent="0.25">
      <c r="B50" s="34" t="s">
        <v>316</v>
      </c>
      <c r="C50" s="46" t="s">
        <v>275</v>
      </c>
      <c r="D50" s="40" t="s">
        <v>316</v>
      </c>
      <c r="E50" s="37">
        <f>COUNTIF(E$5:E$17,105%)</f>
        <v>0</v>
      </c>
    </row>
    <row r="51" spans="2:5" x14ac:dyDescent="0.25">
      <c r="B51" s="34" t="s">
        <v>316</v>
      </c>
      <c r="C51" s="46" t="s">
        <v>276</v>
      </c>
      <c r="D51" s="40" t="s">
        <v>316</v>
      </c>
      <c r="E51" s="38">
        <f>COUNTIF(E$5:E$17,100%)</f>
        <v>0</v>
      </c>
    </row>
    <row r="52" spans="2:5" ht="15.75" thickBot="1" x14ac:dyDescent="0.3">
      <c r="B52" s="328" t="s">
        <v>201</v>
      </c>
      <c r="C52" s="329"/>
      <c r="D52" s="82">
        <f>SUM(D18:D51)</f>
        <v>9</v>
      </c>
      <c r="E52" s="41">
        <f>SUM(E18:E51)</f>
        <v>9</v>
      </c>
    </row>
    <row r="89" spans="15:15" x14ac:dyDescent="0.25">
      <c r="O89" s="1"/>
    </row>
  </sheetData>
  <mergeCells count="5">
    <mergeCell ref="A4:A5"/>
    <mergeCell ref="B4:B5"/>
    <mergeCell ref="D4:E4"/>
    <mergeCell ref="G4:G5"/>
    <mergeCell ref="B52:C52"/>
  </mergeCells>
  <conditionalFormatting sqref="D6:D12 D14">
    <cfRule type="cellIs" dxfId="3" priority="5" stopIfTrue="1" operator="notEqual">
      <formula>#REF!</formula>
    </cfRule>
  </conditionalFormatting>
  <conditionalFormatting sqref="D13">
    <cfRule type="cellIs" dxfId="2" priority="1" stopIfTrue="1" operator="notEqual">
      <formula>#REF!</formula>
    </cfRule>
    <cfRule type="cellIs" dxfId="1" priority="3" stopIfTrue="1" operator="notEqual">
      <formula>#REF!</formula>
    </cfRule>
  </conditionalFormatting>
  <conditionalFormatting sqref="E6:E14">
    <cfRule type="cellIs" dxfId="0" priority="2" stopIfTrue="1" operator="notEqual">
      <formula>#REF!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4</vt:i4>
      </vt:variant>
    </vt:vector>
  </HeadingPairs>
  <TitlesOfParts>
    <vt:vector size="23" baseType="lpstr">
      <vt:lpstr>Coeff + Index 1994 - 2025</vt:lpstr>
      <vt:lpstr>Impôt pers. + chiens 2005-2025</vt:lpstr>
      <vt:lpstr>TP 2025</vt:lpstr>
      <vt:lpstr>TP 2025 HV</vt:lpstr>
      <vt:lpstr>TP 2025 Goms</vt:lpstr>
      <vt:lpstr>TP 2025 Oestlich Raron</vt:lpstr>
      <vt:lpstr>TP 2025 Brig</vt:lpstr>
      <vt:lpstr>TP 2025 Visp</vt:lpstr>
      <vt:lpstr>TP 2025 Westlich Raron</vt:lpstr>
      <vt:lpstr>TP 2025 Leuk</vt:lpstr>
      <vt:lpstr>TP 2025 BV</vt:lpstr>
      <vt:lpstr>TP 2025 Sierre</vt:lpstr>
      <vt:lpstr>TP 2025 Hérens</vt:lpstr>
      <vt:lpstr>TP 2025 Sion</vt:lpstr>
      <vt:lpstr>TP 2025 Conthey</vt:lpstr>
      <vt:lpstr>TP 2025 Martigny</vt:lpstr>
      <vt:lpstr>TP 2025 Entremont</vt:lpstr>
      <vt:lpstr>TP 2025 St-Maurice</vt:lpstr>
      <vt:lpstr>TP 2025 Monthey</vt:lpstr>
      <vt:lpstr>'Coeff + Index 1994 - 2025'!Impression_des_titres</vt:lpstr>
      <vt:lpstr>'Impôt pers. + chiens 2005-2025'!Impression_des_titres</vt:lpstr>
      <vt:lpstr>'Coeff + Index 1994 - 2025'!Zone_d_impression</vt:lpstr>
      <vt:lpstr>'Impôt pers. + chiens 2005-2025'!Zone_d_impression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SEPPEY</dc:creator>
  <cp:lastModifiedBy>Laurent SEPPEY</cp:lastModifiedBy>
  <dcterms:created xsi:type="dcterms:W3CDTF">2025-03-06T15:39:42Z</dcterms:created>
  <dcterms:modified xsi:type="dcterms:W3CDTF">2025-03-07T13:38:14Z</dcterms:modified>
</cp:coreProperties>
</file>